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vereiro 2020" sheetId="1" r:id="rId1"/>
  </sheets>
  <definedNames>
    <definedName name="_xlnm.Print_Area" localSheetId="0">'Fevereiro 2020'!$A$1:$I$86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'Fevereiro 2020'!$1:$4</definedName>
  </definedNames>
  <calcPr fullCalcOnLoad="1"/>
</workbook>
</file>

<file path=xl/sharedStrings.xml><?xml version="1.0" encoding="utf-8"?>
<sst xmlns="http://schemas.openxmlformats.org/spreadsheetml/2006/main" count="272" uniqueCount="214">
  <si>
    <t>Espaço Crescer Livre Criatividade - CNPJ 04.226.574/0001-33</t>
  </si>
  <si>
    <t>047/2019 - Educação Processo: 28.569/2019 chamamento: 019/2019</t>
  </si>
  <si>
    <t>Programa Creche Comunitária no Jardim Colonial</t>
  </si>
  <si>
    <t>048/2019 - Educação Processo: 28.565/2019 chamamento: 023/2019</t>
  </si>
  <si>
    <t>Programa Creche Comunitária no Jardim Cerejeiras</t>
  </si>
  <si>
    <t>049/2019 - Educação Processo: 28.558/2019 chamamento: 027/2019</t>
  </si>
  <si>
    <t>Programa Creche Comunitária no Bairro Jardim São Felipe</t>
  </si>
  <si>
    <t>050/2019 - Educação Processo: 28.556/2019 chamamento: 028/2019</t>
  </si>
  <si>
    <t>Programa Creche Comunitária na Região Central</t>
  </si>
  <si>
    <t>051/2019 - Educação Processo: 28.554/2019 chamamento: 029/2019</t>
  </si>
  <si>
    <t>Programa Creche Comunitária no Bairro do Laranjal</t>
  </si>
  <si>
    <t>Programa Creche Comunitária no Bairro do Tanque</t>
  </si>
  <si>
    <t>052/2019 - Educação Processo: 28.553/2019 chamamento: 030/2019</t>
  </si>
  <si>
    <t>053/2019 - Educação Processo: 28.559/2019 chamamento: 038/2019</t>
  </si>
  <si>
    <t>Programa Creche Comunitária no Bairro Jardim Maristela II</t>
  </si>
  <si>
    <t>054/2019 - Educação Processo: 28.560/2019 chamamento: 040/2019</t>
  </si>
  <si>
    <t>Programa Creche Comunitária no Bairro Caetetuba</t>
  </si>
  <si>
    <t>056/2019 - Educação Processo: 28.570/2019 chamamento: 020/2019</t>
  </si>
  <si>
    <t>Programa Creche Comunitária no Jardim Paraiso Bairro do Tanque</t>
  </si>
  <si>
    <t>058/2019 - Educação Processo: 28.564/2019 chamamento: 024/2019</t>
  </si>
  <si>
    <t>Programa Creche Comunitária no Bairro da Boa Vista</t>
  </si>
  <si>
    <t>057/2019 - Educação Processo: 28.567/2019 chamamento: 022/2019</t>
  </si>
  <si>
    <t>059/2019 - Educação Processo: 28.571/2019 chamamento: 021/2019</t>
  </si>
  <si>
    <t>Programa Creche Comunitária no Bairro do Maracana</t>
  </si>
  <si>
    <t>060/2019 - Educação Processo: 28.561/2019 chamamento: 031/2019</t>
  </si>
  <si>
    <t>Programa Creche Comunitária no Bairro do Portão</t>
  </si>
  <si>
    <t>1º Aditivo ao Termo 021/2019 - SADS - Processo: 20458/2019 - Chamamento nº 035/2018</t>
  </si>
  <si>
    <t>2º Termo Aditivo 026/2018 - Esporte Processo: 34.120/2017
Edital de Chamamento: 002/2018</t>
  </si>
  <si>
    <t xml:space="preserve">5º Termo Aditivo
043/2017 - Processo: 7394/2017 
Edital de Chamamento: 001/2017 - Projeto Judô </t>
  </si>
  <si>
    <t>4º Termo Aditivo
044/2017 - Processo: 7390/2017 
Edital de Chamamento: 002/2017 Projeto Jiu Jitsu</t>
  </si>
  <si>
    <t>4º Termo Aditivo
045/2017 - Processo: 7384/2017
Edital de Chamamento: 
005/2017 Projeto Esporte Especial</t>
  </si>
  <si>
    <t>4º Termo Aditivo
046/2017 - Processo: 7393/2017
Edital de Chamamento:
006/2017 Projeto Handebol</t>
  </si>
  <si>
    <t>4º Termo Aditivo
049/2017 - Processo: 7374/2017
Edital de Chamamento: 
004/2017 Projeto Taekwondo</t>
  </si>
  <si>
    <t>repasse de recursos financeiros adicionais ao Termo de Colaboração n.º 045/2017, para continuidade da gestão do Projeto Especial Atletismo e Natação, visando oportunizar a prática da modalidade esportiva de natação e atletismo para pessoas com deficiência (física, visual e intelectual), bem como sua prorrogação até 31/12/2020</t>
  </si>
  <si>
    <t>repasse de recursos financeiros adicionais ao Termo de Colaboração n.º 044/2017, para continuidade da gestão do Projeto Jiu Jitsu, visando o atendimento e a integração de crianças e jovens, na faixa etária de 06 a 17 anos, por meio do Jiu Jitsu, em contraturno escolar, bem como sua prorrogação até 31/12/2020</t>
  </si>
  <si>
    <t>repasse de recursos financeiros adicionais ao Termo de Colaboração n.º 043/2017, para continuidade da gestão do Projeto Judô, promovendo o acesso à Modalidade de Judô a 800 beneficiados, em especial a crianças e adolescentes entre 06 e 17 anos, além do incentivo ao lazer, à cultura e à saúde, por meio de atividades esportivas educacionais, no contra turno escolar, auxiliando no processo de erradicação da vulnerabilidade social e de emancipação de crianças e jovens como cidadão crítico e atuante, bem como sua prorrogação até 31/12/2020</t>
  </si>
  <si>
    <t>repasse de recursos financeiros adicionais ao Termo de Colaboração n.º 046/2017, para continuidade da gestão do Projeto Handebol em Ação, visando proporcionar, através do Handebol, atividades sócio-educativas para ambos os gêneros com faixa etária a partir de 11 anos, bem como sua prorrogação até 31/12/2020</t>
  </si>
  <si>
    <t>repasse de recursos financeiros adicionais ao Termo de Colaboração n.º 049/2017, para continuidade da gestão do Projeto Taekwondo, que visa difundir o  Taekwondo nos bairros da cidade de Atibaia, para aproximadamente 400 crianças e adolescentes de 7 a 17 anos de idade, fazendo com que tenham o conhecimento da modalidade, aprendendo os valores, fundamento, regras de convivência em grupo, visando ampliar o desenvolvimento físico e psicológico dos alunos através da prática esportiva, desenvolver, junto aos alunos, o prazer pelo esporte, aprimorar a cooperação, a união e companheirismo dos mesmos como membros de um grupo, bem como sua prorrogação até 31/12/2020</t>
  </si>
  <si>
    <t>repasse de recursos financeiros adicionais ao Termo de Colaboração n.º 026/2018, para continuidade da gestão do Projeto Futebol e Futsal na cidade de Atibaia visando a formação física esportiva, moral, social , afetiva e solidária de, no mínimo, 500 (quinhentas) crianças, jovens e adolescentes na faixa etária de 06 a 17 anos, no contra turno escolar, bem como sua prorrogação até 31/12/2020</t>
  </si>
  <si>
    <t>4º Termo Aditivo - 047/2017 - Processo: 
6697/2017
Edital de Chamamento: 
002/2017 - SMCE</t>
  </si>
  <si>
    <t>repasse de recursos financeiros adicionais ao Termo de Colaboração nº 047/2017, visando a continuidade do Programa “Educando com Música e Cidadania”, bem como a sua prorrogação até 31/12/2020</t>
  </si>
  <si>
    <t>5º Termo Aditivo
051/2017 - Processo: 41.328/2016
Edital de Chamamento: 001/2016 - Abrigo Animal</t>
  </si>
  <si>
    <t>repasse de recursos financeiros adicionais ao Termo de Colaboração n.º 051/2017, para a continuidade da Gestão de Abrigos de Animais em Sofrimento no Município de Atibaia, bem como sua prorrogação até 28/02/2020</t>
  </si>
  <si>
    <t>3º Termo Aditivo
053/2017- Processo: 7392/2017
Edital de Chamamento: 012/2017 - Projeto de Capoeira</t>
  </si>
  <si>
    <t>repasse de recursos financeiros adicionais ao Termo de Colaboração n.º 053/2017, visando a continuidade da gestão do Projeto de Capoeira, destinado ao atendimento das crianças e jovens do município de Atibaia, no período de contraturno escolar, bem como sua prorrogação até 31/12/2020</t>
  </si>
  <si>
    <t>3º termo Aditivo 003/2018 - SADS - Processo: 28.043/2017
Edital de Chamamento: 002/2017</t>
  </si>
  <si>
    <t>repasse de recursos financeiros adicionais ao Termo de Colaboração n.º 003/2018, para continuidade da gestão do Programa Residência Inclusiva, visando o  Acolhimento Institucional para Jovens e Adultos, para acolher e ofertar, de forma qualificada, a Proteção Integral de Jovens e Adultos com Deficiência, em situação de dependência sem vínculos parentais, conforme Plano de Trabalho, bem como sua prorrogação até 31/12/20120</t>
  </si>
  <si>
    <t>6º Termo Aditivo 004/2018 - SADS - Processo: 28.039/2017
Edital de Chamamento: 001/2017</t>
  </si>
  <si>
    <t>repasse de recursos financeiros adicionais ao Termo de Colaboração nº 004/2018, para continuidade do Programa Vem Ser, visando a gestão de uma Unidade Institucional de Acolhimento em Casa de Passagem para pessoas em situação de rua, acima de 18 anos, de ambos os sexos, de forma humanizada e com orientação para reinserção na família, sociedade e trabalho, e o serviço de abordagem de rua que deverá funcionar 180 horas semanais, utilizando para este mister em cooperação a Kombi, placas CPV 6947, patrimônio nº 21507, ano de fabricação 2000, bem como sua prorrogação até 31/12/2020</t>
  </si>
  <si>
    <t>ate 12/19 - 245050,00</t>
  </si>
  <si>
    <t>ate 12/19 - 30000</t>
  </si>
  <si>
    <t>2º Termo Aditivo 006/2018 - Agricultura - Processo: 34.658/2017
Edital Chamamento: 001/2017 – S A</t>
  </si>
  <si>
    <t>repasse de recursos financeiros adicionais ao Termo de Colaboração n.º 006/2018, para continuidade do Programa de Revitalização da Cultura do Morango, Programa de Incentivo à Agricultura Familiar e o Programa Atibaia Florida, visando fomentar a agricultura no município, prestando serviços de mecanização agrícola, assistência técnica, fornecimento de mudas aos agricultores e ao município e serviço de plantio e manutenção de canteiros de praças e avenidas, bem como sua prorrogação até 31/12/2020</t>
  </si>
  <si>
    <t>Prestação de serviço destinado aos moradores de Atibaia para realização do Programa Participação e Cidadania, no período de 06 meses</t>
  </si>
  <si>
    <t>004/2020 - Cidadania - Processo 14.437/2019 chamamento: 017/2019</t>
  </si>
  <si>
    <t>005/2020 - Meio Ambiente - Processo 16.526/2019 chamamento: 001/2019</t>
  </si>
  <si>
    <t>Associação Serra do Itapetinga, Movimento pela Biodiversidade e Organização dos Setores Ecológicos - CNPJ 07.291.769/0001-55</t>
  </si>
  <si>
    <t>Rua João Pires, 947 - Centro - Atibaia/SP</t>
  </si>
  <si>
    <t>Desenvolvimento de ações de educação ambiental, visitação, preservação e combate a incêndios florestais, monitoramento ambiental, restauração e manutenção do parque, em consonancia com os objetivos da unidade de conservação.</t>
  </si>
  <si>
    <t>Programa Melhorias na Educação - atendimento às crianças da Escola Municipal Gilberto Santana - Polo V - contra turno escolar 2020</t>
  </si>
  <si>
    <t>Programa Melhorias na Educação - atendimento às crianças da Escola Municipal Profa. Walda Paolineti Lozasso - Polo VI - contra turno escolar 2020</t>
  </si>
  <si>
    <t>Programa Melhorias na Educação - atendimento às crianças da Escola Municipal Eva Cordula Hauer Vallejo - Polo IV - contra turno escolar 2020</t>
  </si>
  <si>
    <t>Programa Melhorias na Educação - atendimento às crianças da Escola Municipal Pe Armando Tamassia, Walter Engracia e Therezinha do Menino Jesus Silveira Campos - Polo III - contra turno escolar 2020</t>
  </si>
  <si>
    <t>Programa Melhorias na Educação - atendimento às crianças da Escola Municipal Prof Serafina Luca Cherfen, Rosiris Andreucci Stopa e Profa Rita Lourdes Cardoso de Almeida Alvim - Polo I - período ingtegral 2020</t>
  </si>
  <si>
    <t>Programa Melhorias na Educação - atendimento às crianças da Escola Municipal Prof Waldemar Bastos Buhler e Prof Pedro Alcantara  Santos Silva Polo II - período ingtegral 2020</t>
  </si>
  <si>
    <t xml:space="preserve">Atendimento de 135 educandos com necessidades especiais </t>
  </si>
  <si>
    <t>012/2020 - Educação - Processo eletronico 4437/2019  Inexigibilidade de chamamento: 001/2020</t>
  </si>
  <si>
    <t>011/2020 - Educação - Processo 32.509/2019 chamamento: 037/2019</t>
  </si>
  <si>
    <t>010/2020 - Educação- Processo 32.506/2019 chamamento: 036/2019</t>
  </si>
  <si>
    <t>009/2020 - Educação- Processo 32.512/2019 chamamento: 035/2019</t>
  </si>
  <si>
    <t>008/2020 -Educação- Processo 32.518/2019 chamamento: 034/2019</t>
  </si>
  <si>
    <t>007/2020 - Educação - Processo 32.527/2019 chamamento: 039/2019</t>
  </si>
  <si>
    <t>006/2020 - Educação- Processo 32.523/2019 chamamento: 033/2019</t>
  </si>
  <si>
    <t>Associação de Desenvolvimento Social, Esportivo e Educacional - ADESE,              CNPJ 31.937.228/0001-36</t>
  </si>
  <si>
    <t>Av. São Paulo, 1310, Bairro Alvinópolis, Atibaia/SP</t>
  </si>
  <si>
    <t>atendimento ao “Programa BemEstar Mulher – Ações Preventivas à violência contra as mulheres nos Bairros e Atendimento no Centro de Referência da Mulher “ Dirce Belingeri” – CRM dirigidas às mulheres em situação de violência, fundamentadas nos Objetivos de Desenvolvimento Sustentável da ONU – ODS", da Coordenadoria Especial da Mulher</t>
  </si>
  <si>
    <t>014/2020 - Esporte - Processo eletronico 1000/2019  chamamento: 046/2019</t>
  </si>
  <si>
    <t>013/2020 - Coord. Mulher - Processo eletronico 1365/2019  chamamento: 043/2019</t>
  </si>
  <si>
    <t>Associação Desportiva Atibaiense,              CNPJ 51.913.770/0001-66</t>
  </si>
  <si>
    <t>Av. Horácio Netto, 1061, Bairro Jd Tapajos, Atibaia/SP</t>
  </si>
  <si>
    <t>execução do "Projeto Esportivo – Modalidade: Escola de Esportes (Ballet, Ciclismo, Futebol Americano, Rugby, Pilates, Hidro Pilates, Muay Thai, Tai Chi Chuan e Kung Fu)"</t>
  </si>
  <si>
    <t>015/2020 - Esporte - Processo eletronico 2237/2019  chamamento: 047/2019</t>
  </si>
  <si>
    <t>execução do "Projeto Esportivo – Modalidade: Ginastica Artística"</t>
  </si>
  <si>
    <t>016/2020 - Esporte - Processo eletronico 2238/2019  chamamento: 048/2019</t>
  </si>
  <si>
    <t>execução do "Projeto Esportivo – Modalidade: Atletismo"</t>
  </si>
  <si>
    <t>019/2020 - Esporte - Processo eletronico 109/2019  chamamento: 045/2019</t>
  </si>
  <si>
    <t>Organização não Governamental Associação Nova Cidadão Atibaia - Novacati   CNPJ 06.332.260/0001-40</t>
  </si>
  <si>
    <t xml:space="preserve">Rua Presidente Vargas n° 368, Jd. Do Lago, Atibaia/SP </t>
  </si>
  <si>
    <t>execução do "Projeto Esportivo na modalidade Tênis de Mesa"</t>
  </si>
  <si>
    <t>ATE 12/19 87750,20</t>
  </si>
  <si>
    <t>ate 12/19 16590,00</t>
  </si>
  <si>
    <t>VALORES REPASSADOS DURANTE O EXERCÍCIO DE 2020</t>
  </si>
  <si>
    <t>Associação Aquática de Atibaia - CNPJ 29.473.437/0001-24</t>
  </si>
  <si>
    <t>Rua da Imprensa, 165 - Jd. 3 Centenario - Atibaia/SP</t>
  </si>
  <si>
    <t>Execução do projeto esportivo na modalidade Natação</t>
  </si>
  <si>
    <t>CAABEM - Casa de Apoio Amigos do Bem
CNPJ: 17.920.843/0001-09</t>
  </si>
  <si>
    <t>Rua Gina Lima Silvestre ,254 - Atibaia/SP</t>
  </si>
  <si>
    <t>Gestão do Programa "ARTES EM CENA" , correspondente ao período de 09 (nove) meses</t>
  </si>
  <si>
    <t>Programa Creche Comunitária Bairro Rio Acima</t>
  </si>
  <si>
    <t>046/2019 - SAUDE - Processo: 39.804/2018</t>
  </si>
  <si>
    <t>001/2020 - Justiça - Processo: 36.753/2019 chamamento: 041/2019</t>
  </si>
  <si>
    <t>Acolhimento ao Programa de Atendimento de Escuta Especializada de Crianças e Adolescentes vítimas e testemunhas de violências</t>
  </si>
  <si>
    <t>002/2020 - SADS - Processo eletronico: 1655/2019 chamamento: 044/2019</t>
  </si>
  <si>
    <t>Irmandande Civil Pró-Vila de São Vicente de Paulo -  CNPJ 44.515.963/0001-01</t>
  </si>
  <si>
    <t>Rua São Vicente de Paulo, 30, Centro - Atibaia/SP</t>
  </si>
  <si>
    <t>Acolhimento institucional para idosos de ambos os sexos, acima de 60 anos de idade, independente e/oi com diversos graus de dependência, ate 20 vagas</t>
  </si>
  <si>
    <t>003/2020 - Educação - Processo eletronico: 1399/2019 chamamento: 042/2019</t>
  </si>
  <si>
    <t>Programa Creche Comunitária no Bairro do Itapetinga</t>
  </si>
  <si>
    <t>1º Aditivo ao Termo  004/2019 - SADS - Processo: 29.572/2018 chamamento: 030/2018</t>
  </si>
  <si>
    <t>1º Aditivo ao Termo 005/2019 - SADS - Processo: 35.152/2018 chamamento: 031/2018</t>
  </si>
  <si>
    <t>1º Aditivo ao Termo 008/2019 - SADS - Processo: 35.153/2018  chamamento: 032/2018</t>
  </si>
  <si>
    <t>02/01/2020,</t>
  </si>
  <si>
    <t>1º Aditivo ao Termo  009/2019 - SADS - Processo: 35.155/2018  chamamento: 033/2018</t>
  </si>
  <si>
    <t>1º Aditivo ao Termo 010/2019 - SADS - Processo: 37.412/2018 dispensa de chamamento: 002/2018</t>
  </si>
  <si>
    <t>1º Aditivo ao Termo  028/2019 - SADS - Processo: 2789/2019 - chamamento nº003/2019</t>
  </si>
  <si>
    <t>1º Aditivo ao Termo 030/2019 - SADS - Processo: 7825/2019 - chamamento nº006/2019</t>
  </si>
  <si>
    <t>2º Aditivo ao Termo 024/2019 - Educação - Processo: 31.845/2018 - Chamamento nº036/2018</t>
  </si>
  <si>
    <t>1º Aditivo ao Termo    039/2019 - Processo: 20139/2019 - Chamamento nº 014/2019</t>
  </si>
  <si>
    <t>2º Termo Aditivo ao 022/2018 - Cultura Processo: 5644/2018
Edital de Chamamento: 2/18</t>
  </si>
  <si>
    <t>1º Aditivo ao Termo 027/2019 - SADS - Processo: 2400/2019 -</t>
  </si>
  <si>
    <t>Programa Envelhecimento Ativo, visando proporcionar atividades que permitam que os idosos a partir de 60 anos de idade envelheçam com qualidade de vida, assegurando os direitos individuais e sociais, estimulando educação, cultura, esporte, lazer, saúde, participação social, inclusão social e digital</t>
  </si>
  <si>
    <t>Gerenciamento do Centro Dia do Idoso para o acolhimento de até 40 idosos a partir de 60 anos, com graus de dependência I e II segundo Anvisa</t>
  </si>
  <si>
    <t>Serviço de atendimento especializado a famílias com pessoas com deficiência que tiveram suas limitações agravadas por violações de direitos (atendimentos de envelhescentes (PCD) 30 vagas</t>
  </si>
  <si>
    <t>031/2019 - SADS - Processo: 14119/2019</t>
  </si>
  <si>
    <t>Acolhimento provisorio e excepcional a crianças e adolescentes de ambos os sexos, inclusive com deficiencia, de 0 a 18 anos incompletos,</t>
  </si>
  <si>
    <t>032/2019 - SADS - Processo: 14118/2019</t>
  </si>
  <si>
    <t>033/2019 - Processo: 14835/2019 - Chamamento nº 011/2019</t>
  </si>
  <si>
    <t>Associação de Luthiers do Brasil - CNPJ 21.895.386/0001-17</t>
  </si>
  <si>
    <t>Rua Sebastião Fernandes da Silveira 39  - Jd das Cerejeiras - Atibaia/SP</t>
  </si>
  <si>
    <t>Curso de caoacitação de Lutheria, destinado aos moradores de Atibaia</t>
  </si>
  <si>
    <t>042/2019 - Processo  27553/2019 chamamento 016/2019</t>
  </si>
  <si>
    <t xml:space="preserve"> Gestão do
Programa “Curso Livre de Teatro” pelo período de 10 (dez) meses</t>
  </si>
  <si>
    <t>037/2019 - Processo 10.763/2019 - Inexigibilidade de chamamento 002/2019</t>
  </si>
  <si>
    <t>Corporação Musical 24 de Outubro -  CNPJ
 51.295.343/0001-61</t>
  </si>
  <si>
    <t>Rua Dr. Álvaro Correia Lima, 94, Centro</t>
  </si>
  <si>
    <t>consecução de transferência de auxílio financeiro
para manutenção do funcionamento da CORPORAÇÃO MUSICAL 24
DE OUTUBRO</t>
  </si>
  <si>
    <t>Execuçã do programa de atendimento a Primeira Infãncia, no âmbito da proteção social básica</t>
  </si>
  <si>
    <t>041/2019 - Processo  31283/2019chamamento 032/2019</t>
  </si>
  <si>
    <t>Projeto Zelando a Praça cuja finalidade é prestação de serviço de conservação de praças por meio de execução do corte de grama, podas de árvore e arbustos e limpeza de canteiros</t>
  </si>
  <si>
    <t>Associação de Moradores e Amigos do Bairro do Tanque – CNPJ 04.792.846/0001-62</t>
  </si>
  <si>
    <t>Rua Cristiano Krisberi, 173, Jardim Paraíso – Bairro do Tanque – Atibaia/SP</t>
  </si>
  <si>
    <t>AMICRI - Associação Amigos da Criança de Atibaia - CNPJ 00.644.883/0001-72</t>
  </si>
  <si>
    <t>Rua Sebastião Cesar, 118, Parque dos Coqueiros - Atibaia/SP</t>
  </si>
  <si>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</si>
  <si>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</si>
  <si>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</si>
  <si>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</si>
  <si>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</si>
  <si>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</si>
  <si>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</si>
  <si>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</si>
  <si>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Fraternidade Universal Projeto Curumim – CNPJ 00.938.214/0001-03</t>
  </si>
  <si>
    <t>Praça Antônio Scavone, s/nº – Caetetuba, Atibaia/SP</t>
  </si>
  <si>
    <t>Fundação Grande Harmonia CNPJ: 05.158.273/0002-63</t>
  </si>
  <si>
    <t>Rua Esper Elias Zaca, 21, Casas Populares - Atibaia/SP</t>
  </si>
  <si>
    <t>Associação de Pais e Amigos dos Excepcionais de Atibaia – APAE             CNPJ 47.952.825/0001-70</t>
  </si>
  <si>
    <t>Missão Evangélica Rohi M'Kadesh – CNPJ 03.440.315/0001-48</t>
  </si>
  <si>
    <t>Associação Espírita Beneficente e Educacional Casa do Caminho - CNPJ 86.790.268/0001-90</t>
  </si>
  <si>
    <t>União dos Amigos dos Bairros do Itapetinga – UABI – CNPJ 00.983.589/001-95</t>
  </si>
  <si>
    <t>Mater Dei - CAM - Casa de Apoio à Menina - CNPJ 03.951.901/0001-57</t>
  </si>
  <si>
    <t>VALOR GLOBAL</t>
  </si>
  <si>
    <t>Praça Papa João Paulo, II, 25, Vila Nova Aclimação - Atibaia/SP</t>
  </si>
  <si>
    <t>Avenida São João, 557, Centro - Atibaia/SP</t>
  </si>
  <si>
    <t>Rua das Camélias, 520, Chácara Fernão Dias, Atibaia/SP</t>
  </si>
  <si>
    <t>Estrada dos Perines, 230, Boa Vista - Atibaia/SP</t>
  </si>
  <si>
    <t xml:space="preserve">Avenida Santana, 2.267, Itapetinga - Atibaia/SP </t>
  </si>
  <si>
    <t>Termo de Colaboração</t>
  </si>
  <si>
    <t>Associação de Serviços Assistenciais de Atibaia - ASA - CNPJ 44.707.206/0001-21</t>
  </si>
  <si>
    <t>Avenida Carlos A C Pinto, n.º130, Centro - Atibaia/SP</t>
  </si>
  <si>
    <t>Praça Papa João Paulo II, 65, Atibaia Jardim - Atibaia/SP</t>
  </si>
  <si>
    <t>Associação Paulo Alvim de Judô Atibaia - APAJA 
CNPJ 07.547.005/0001-88</t>
  </si>
  <si>
    <t>Avenida Clóvis Soares, nº625, Alvinópolis, Atibaia - SP</t>
  </si>
  <si>
    <t>Associação Hércio Teofilo de Jiu Jitsu - Atibaia
CNPJ 15.372.962/0001-49</t>
  </si>
  <si>
    <t>Praça Vinte e quatro de junho, nº173, Alvinópolis - Atibaia - SP</t>
  </si>
  <si>
    <t>Associação Paradesportistas de Atibaia - APA
CNPJ 11.846.291/0001-50</t>
  </si>
  <si>
    <t>Rua Diamantina, nº211, Jardim Imperial, Atibaia - SP</t>
  </si>
  <si>
    <t>Associação Desportiva Atibaiense - ADA
CNPJ 51.913.770/0001-66</t>
  </si>
  <si>
    <t>Av. Horácio Neto, nº1061, Parque Samambaia, Atibaia - SP</t>
  </si>
  <si>
    <t>Associação de Pais e Amigos da Fanfarra Municipal de Atibaia
CNPJ 07.712.462/0001-80</t>
  </si>
  <si>
    <t>Av. Joviano Alvim, 1322, Atibaia Jardim, Atibaia - SP</t>
  </si>
  <si>
    <t>Organização Não Governamental de Abrigo, Proteção, Auxílio e Tratamento de Animais em Sofrimento</t>
  </si>
  <si>
    <t>Estrada Bragança Paulista, nº585, Bairro do Tanque - Atibaia - SP</t>
  </si>
  <si>
    <t>ACA – Associação dos Capoeiristas de Atibaia</t>
  </si>
  <si>
    <t>Rua João Batista Conti, n.º805, Bairro Alvinópolis - Atibaia - SP</t>
  </si>
  <si>
    <t>Associação da Estação Maracanã - CNPJ: 08.979.275/0001-20</t>
  </si>
  <si>
    <t>Rua João Neto, nº405, Jardim Maracanã - Atibaia/SP</t>
  </si>
  <si>
    <t>Irmandade de Misericórdia de Atibaia  - CNPJ: 44.510.485/0001-39</t>
  </si>
  <si>
    <t>Praça Dr. Miguel Vairo s/nº - Atibaia/ SP</t>
  </si>
  <si>
    <t>repasse de recursos de subvenção, para o desenvolvimento de ações e serviços destinados a assistência integral à saúde da comunidade, através da Santa Casa de Atibaia</t>
  </si>
  <si>
    <t>Associação dos Produtores de Morango e Hortifruti de Atibaia, Jarinu e Região - CNPJ:  54.144.894/0001-12</t>
  </si>
  <si>
    <t>Estrada Municipal do Campo dos Aleixos, s/n.º, Campo dos Aleixos</t>
  </si>
  <si>
    <t>Associação dos Moradores dos Bairros Jardim São Felipe, Jardim Ciliar e Jardim Santo Antonio - CNPJ 59.018.135/0001-27</t>
  </si>
  <si>
    <t>Rua Anna  Mathias Vairo, s/n, Jardim São Felipe – Atibaia/SP</t>
  </si>
  <si>
    <t>Associação dos Produtores de Morango e Hortifruti de Atibaia/Jarinu e Região – CNPJ 54.144.894/0001-12</t>
  </si>
  <si>
    <t>Estrada Municipal do Campo dos Aleixos, s/n - Campo dos Aleixos - Atibaia/SP</t>
  </si>
  <si>
    <t>Associação Carmelitas de São José - CNPJ: 04.178.469/0001-76</t>
  </si>
  <si>
    <t>Rod. Fernão Dias, km 51, Bairro do Portão - Atibaia/SP</t>
  </si>
  <si>
    <t>Instituto Social Educativo e Beneficente Novo Signo CNPJ 78.636.974/0009-00</t>
  </si>
  <si>
    <t>Rua Avelino Antonio de Campos, 225, Bairro Caetetuba - Atibaia/SP</t>
  </si>
  <si>
    <t>Associação Desportiva Brasinha - CNPJ  16.701.771/0001-46</t>
  </si>
  <si>
    <t>Avenida Maria Alvim Soares nº991, Jardim Alvinópolis - Atibaia/ SP</t>
  </si>
  <si>
    <t>Serviço de convivência e fortalecimento de vínculos de adolescentes, jovens, adultos e idosos na regiao do CRAS do bairro Caetetuba</t>
  </si>
  <si>
    <t>Serviço de convivência e fortalecimento de vínculos para crianças e adolescentes de 06  a1 5 anos, adolescentes de 15 a 17 anos, jovens e adultos entre 18 e 59 anos e idosos acima de 60 anos para ser executado na regiao do CRAS - bairro do Portão</t>
  </si>
  <si>
    <t>Serviço de convivência e fortalecimento de vínculos para crianças e adolescentes de 06  a1 5 anos, adolescentes de 15 a 17 anos, jovens e adultos entre 18 e 59 anos e idosos acima de 60 anos para ser executado na regiao do CRAS - bairro do Imperial</t>
  </si>
  <si>
    <t>Espaço Crescer – Livre Criatividade - CNPJ: 04.226.574/0001-33</t>
  </si>
  <si>
    <t>Rua das Camélias, nº520, Chácara Fernão Dias</t>
  </si>
  <si>
    <t>Serviço de convivência e fortalecimento de vinculos para crianças e adolescentes de 06  a 15 anos, adolescentes de 15 a 17 anos, jovens e adultos entre 18 e 59 anos e idosos acima de 60 anos, para ser executado na regiao do CRAS bairro do Tanque</t>
  </si>
  <si>
    <t xml:space="preserve">Serviço de proteção especial para pessoas com deficiencia </t>
  </si>
  <si>
    <t>040/2019 - Processo  27551/2019 chamamento 018/2019</t>
  </si>
  <si>
    <t>Gestão do Programa de Bonecos Gigantes</t>
  </si>
  <si>
    <t>Serviço de acolhimento provisorio e excepcional a crianças e adolescentes de ambos os sexos, inclusive com deficiência, de 0 a 18 anos incompletos, sob medida de proteção.</t>
  </si>
  <si>
    <t>2º Aditivo ao Termo 029/2019 - SADS - Processo: 28577/18- chamamento nº018/2018</t>
  </si>
  <si>
    <t>VALOR REPASSADO NO EXERCÍCIO ATÉ 29/02/2020</t>
  </si>
  <si>
    <t>Atibaia, 29 de fevereiro de 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</si>
</sst>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0" fontId="0" fillId="0" borderId="0" xfId="47" applyAlignment="1">
      <alignment horizontal="justify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14" fontId="3" fillId="0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71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view="pageBreakPreview" zoomScale="80" zoomScaleSheetLayoutView="80" zoomScalePageLayoutView="0" workbookViewId="0" topLeftCell="A1">
      <pane ySplit="4" topLeftCell="BM49" activePane="bottomLeft" state="frozen"/>
      <selection pane="topLeft" activeCell="A1" sqref="A1"/>
      <selection pane="bottomLeft" activeCell="I55" sqref="I5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7.421875" style="8" customWidth="1"/>
    <col min="8" max="8" width="43.140625" style="0" customWidth="1"/>
    <col min="9" max="9" width="18.00390625" style="2" customWidth="1"/>
    <col min="10" max="10" width="15.7109375" style="0" hidden="1" customWidth="1"/>
  </cols>
  <sheetData>
    <row r="1" spans="1:9" ht="30" customHeight="1">
      <c r="A1" s="59" t="s">
        <v>143</v>
      </c>
      <c r="B1" s="59"/>
      <c r="C1" s="59"/>
      <c r="D1" s="59"/>
      <c r="E1" s="59"/>
      <c r="F1" s="59"/>
      <c r="G1" s="59"/>
      <c r="H1" s="59"/>
      <c r="I1" s="59"/>
    </row>
    <row r="2" spans="1:9" ht="30" customHeight="1">
      <c r="A2" s="59" t="s">
        <v>91</v>
      </c>
      <c r="B2" s="59"/>
      <c r="C2" s="59"/>
      <c r="D2" s="59"/>
      <c r="E2" s="59"/>
      <c r="F2" s="59"/>
      <c r="G2" s="59"/>
      <c r="H2" s="59"/>
      <c r="I2" s="59"/>
    </row>
    <row r="3" spans="1:9" ht="30" customHeight="1" thickBot="1">
      <c r="A3" s="60" t="s">
        <v>144</v>
      </c>
      <c r="B3" s="60"/>
      <c r="C3" s="60"/>
      <c r="D3" s="60"/>
      <c r="E3" s="60"/>
      <c r="F3" s="60"/>
      <c r="G3" s="60"/>
      <c r="H3" s="60"/>
      <c r="I3" s="60"/>
    </row>
    <row r="4" spans="1:9" s="3" customFormat="1" ht="56.25" customHeight="1" thickBot="1" thickTop="1">
      <c r="A4" s="4" t="s">
        <v>166</v>
      </c>
      <c r="B4" s="5" t="s">
        <v>145</v>
      </c>
      <c r="C4" s="5" t="s">
        <v>146</v>
      </c>
      <c r="D4" s="5" t="s">
        <v>147</v>
      </c>
      <c r="E4" s="5" t="s">
        <v>148</v>
      </c>
      <c r="F4" s="5" t="s">
        <v>160</v>
      </c>
      <c r="G4" s="7" t="s">
        <v>149</v>
      </c>
      <c r="H4" s="5" t="s">
        <v>150</v>
      </c>
      <c r="I4" s="6" t="s">
        <v>212</v>
      </c>
    </row>
    <row r="5" spans="1:9" s="3" customFormat="1" ht="69" customHeight="1" thickTop="1">
      <c r="A5" s="49" t="s">
        <v>100</v>
      </c>
      <c r="B5" s="34" t="s">
        <v>141</v>
      </c>
      <c r="C5" s="34" t="s">
        <v>142</v>
      </c>
      <c r="D5" s="21">
        <v>43832</v>
      </c>
      <c r="E5" s="21">
        <v>44196</v>
      </c>
      <c r="F5" s="14">
        <v>234000</v>
      </c>
      <c r="G5" s="15">
        <v>1</v>
      </c>
      <c r="H5" s="51" t="s">
        <v>101</v>
      </c>
      <c r="I5" s="17">
        <f>19500+19500</f>
        <v>39000</v>
      </c>
    </row>
    <row r="6" spans="1:9" s="3" customFormat="1" ht="49.5" customHeight="1">
      <c r="A6" s="72" t="s">
        <v>102</v>
      </c>
      <c r="B6" s="58" t="s">
        <v>103</v>
      </c>
      <c r="C6" s="66" t="s">
        <v>104</v>
      </c>
      <c r="D6" s="77">
        <v>43832</v>
      </c>
      <c r="E6" s="77">
        <v>44196</v>
      </c>
      <c r="F6" s="14">
        <v>442000</v>
      </c>
      <c r="G6" s="15">
        <v>1</v>
      </c>
      <c r="H6" s="76" t="s">
        <v>105</v>
      </c>
      <c r="I6" s="17">
        <f>36800+36800</f>
        <v>73600</v>
      </c>
    </row>
    <row r="7" spans="1:9" s="3" customFormat="1" ht="49.5" customHeight="1">
      <c r="A7" s="74"/>
      <c r="B7" s="58"/>
      <c r="C7" s="68"/>
      <c r="D7" s="56"/>
      <c r="E7" s="56"/>
      <c r="F7" s="14">
        <v>108000</v>
      </c>
      <c r="G7" s="15">
        <v>5</v>
      </c>
      <c r="H7" s="65"/>
      <c r="I7" s="17">
        <f>9000+9000</f>
        <v>18000</v>
      </c>
    </row>
    <row r="8" spans="1:9" s="3" customFormat="1" ht="49.5" customHeight="1">
      <c r="A8" s="49" t="s">
        <v>106</v>
      </c>
      <c r="B8" s="34" t="s">
        <v>158</v>
      </c>
      <c r="C8" s="20" t="s">
        <v>165</v>
      </c>
      <c r="D8" s="21">
        <v>43832</v>
      </c>
      <c r="E8" s="21">
        <v>44196</v>
      </c>
      <c r="F8" s="14">
        <v>462720</v>
      </c>
      <c r="G8" s="15">
        <v>2</v>
      </c>
      <c r="H8" s="16" t="s">
        <v>107</v>
      </c>
      <c r="I8" s="17">
        <f>38560+38560</f>
        <v>77120</v>
      </c>
    </row>
    <row r="9" spans="1:9" s="3" customFormat="1" ht="60" customHeight="1">
      <c r="A9" s="49" t="s">
        <v>54</v>
      </c>
      <c r="B9" s="34" t="s">
        <v>159</v>
      </c>
      <c r="C9" s="33" t="s">
        <v>169</v>
      </c>
      <c r="D9" s="13">
        <v>43845</v>
      </c>
      <c r="E9" s="13">
        <v>44026</v>
      </c>
      <c r="F9" s="14">
        <v>80000</v>
      </c>
      <c r="G9" s="15">
        <v>1</v>
      </c>
      <c r="H9" s="16" t="s">
        <v>53</v>
      </c>
      <c r="I9" s="17">
        <f>13333.3+13333.34</f>
        <v>26666.64</v>
      </c>
    </row>
    <row r="10" spans="1:9" s="3" customFormat="1" ht="67.5" customHeight="1">
      <c r="A10" s="49" t="s">
        <v>55</v>
      </c>
      <c r="B10" s="34" t="s">
        <v>56</v>
      </c>
      <c r="C10" s="33" t="s">
        <v>57</v>
      </c>
      <c r="D10" s="13">
        <v>43832</v>
      </c>
      <c r="E10" s="13">
        <v>44196</v>
      </c>
      <c r="F10" s="14">
        <v>31400</v>
      </c>
      <c r="G10" s="15">
        <v>1</v>
      </c>
      <c r="H10" s="16" t="s">
        <v>58</v>
      </c>
      <c r="I10" s="17">
        <v>0</v>
      </c>
    </row>
    <row r="11" spans="1:9" s="3" customFormat="1" ht="67.5" customHeight="1">
      <c r="A11" s="49" t="s">
        <v>72</v>
      </c>
      <c r="B11" s="34" t="s">
        <v>204</v>
      </c>
      <c r="C11" s="33" t="s">
        <v>205</v>
      </c>
      <c r="D11" s="13">
        <v>43864</v>
      </c>
      <c r="E11" s="13">
        <v>44196</v>
      </c>
      <c r="F11" s="14">
        <v>90000</v>
      </c>
      <c r="G11" s="15">
        <v>2</v>
      </c>
      <c r="H11" s="16" t="s">
        <v>59</v>
      </c>
      <c r="I11" s="17">
        <f>9000</f>
        <v>9000</v>
      </c>
    </row>
    <row r="12" spans="1:9" s="3" customFormat="1" ht="67.5" customHeight="1">
      <c r="A12" s="49" t="s">
        <v>71</v>
      </c>
      <c r="B12" s="34" t="s">
        <v>204</v>
      </c>
      <c r="C12" s="33" t="s">
        <v>205</v>
      </c>
      <c r="D12" s="13">
        <v>43864</v>
      </c>
      <c r="E12" s="13">
        <v>44196</v>
      </c>
      <c r="F12" s="14">
        <v>116200</v>
      </c>
      <c r="G12" s="15">
        <v>2</v>
      </c>
      <c r="H12" s="16" t="s">
        <v>60</v>
      </c>
      <c r="I12" s="17">
        <f>11200</f>
        <v>11200</v>
      </c>
    </row>
    <row r="13" spans="1:9" s="3" customFormat="1" ht="67.5" customHeight="1">
      <c r="A13" s="49" t="s">
        <v>70</v>
      </c>
      <c r="B13" s="34" t="s">
        <v>151</v>
      </c>
      <c r="C13" s="33" t="s">
        <v>152</v>
      </c>
      <c r="D13" s="13">
        <v>43864</v>
      </c>
      <c r="E13" s="13">
        <v>44196</v>
      </c>
      <c r="F13" s="14">
        <v>195580</v>
      </c>
      <c r="G13" s="15">
        <v>2</v>
      </c>
      <c r="H13" s="16" t="s">
        <v>61</v>
      </c>
      <c r="I13" s="17">
        <f>17780</f>
        <v>17780</v>
      </c>
    </row>
    <row r="14" spans="1:9" s="3" customFormat="1" ht="67.5" customHeight="1">
      <c r="A14" s="49" t="s">
        <v>69</v>
      </c>
      <c r="B14" s="34" t="s">
        <v>151</v>
      </c>
      <c r="C14" s="33" t="s">
        <v>152</v>
      </c>
      <c r="D14" s="13">
        <v>43864</v>
      </c>
      <c r="E14" s="13">
        <v>44196</v>
      </c>
      <c r="F14" s="14">
        <v>255000</v>
      </c>
      <c r="G14" s="15">
        <v>2</v>
      </c>
      <c r="H14" s="16" t="s">
        <v>62</v>
      </c>
      <c r="I14" s="17">
        <f>25000</f>
        <v>25000</v>
      </c>
    </row>
    <row r="15" spans="1:9" s="3" customFormat="1" ht="67.5" customHeight="1">
      <c r="A15" s="49" t="s">
        <v>68</v>
      </c>
      <c r="B15" s="34" t="s">
        <v>151</v>
      </c>
      <c r="C15" s="33" t="s">
        <v>152</v>
      </c>
      <c r="D15" s="13">
        <v>43864</v>
      </c>
      <c r="E15" s="13">
        <v>44196</v>
      </c>
      <c r="F15" s="14">
        <v>290535</v>
      </c>
      <c r="G15" s="15">
        <v>2</v>
      </c>
      <c r="H15" s="16" t="s">
        <v>63</v>
      </c>
      <c r="I15" s="17">
        <f>27535</f>
        <v>27535</v>
      </c>
    </row>
    <row r="16" spans="1:9" s="3" customFormat="1" ht="67.5" customHeight="1">
      <c r="A16" s="49" t="s">
        <v>67</v>
      </c>
      <c r="B16" s="34" t="s">
        <v>151</v>
      </c>
      <c r="C16" s="33" t="s">
        <v>152</v>
      </c>
      <c r="D16" s="13">
        <v>43864</v>
      </c>
      <c r="E16" s="13">
        <v>44196</v>
      </c>
      <c r="F16" s="14">
        <v>176400</v>
      </c>
      <c r="G16" s="15">
        <v>2</v>
      </c>
      <c r="H16" s="16" t="s">
        <v>64</v>
      </c>
      <c r="I16" s="17">
        <f>16400</f>
        <v>16400</v>
      </c>
    </row>
    <row r="17" spans="1:9" s="3" customFormat="1" ht="71.25" customHeight="1">
      <c r="A17" s="49" t="s">
        <v>66</v>
      </c>
      <c r="B17" s="34" t="s">
        <v>155</v>
      </c>
      <c r="C17" s="33" t="s">
        <v>161</v>
      </c>
      <c r="D17" s="13">
        <v>43844</v>
      </c>
      <c r="E17" s="13">
        <v>44210</v>
      </c>
      <c r="F17" s="14">
        <v>1022220</v>
      </c>
      <c r="G17" s="15">
        <v>2</v>
      </c>
      <c r="H17" s="16" t="s">
        <v>65</v>
      </c>
      <c r="I17" s="17">
        <f>85185+85185</f>
        <v>170370</v>
      </c>
    </row>
    <row r="18" spans="1:9" s="3" customFormat="1" ht="105.75" customHeight="1">
      <c r="A18" s="49" t="s">
        <v>77</v>
      </c>
      <c r="B18" s="34" t="s">
        <v>73</v>
      </c>
      <c r="C18" s="33" t="s">
        <v>74</v>
      </c>
      <c r="D18" s="13">
        <v>43850</v>
      </c>
      <c r="E18" s="13">
        <v>44216</v>
      </c>
      <c r="F18" s="14">
        <v>324972</v>
      </c>
      <c r="G18" s="15">
        <v>1</v>
      </c>
      <c r="H18" s="16" t="s">
        <v>75</v>
      </c>
      <c r="I18" s="17">
        <f>27081</f>
        <v>27081</v>
      </c>
    </row>
    <row r="19" spans="1:9" s="3" customFormat="1" ht="71.25" customHeight="1">
      <c r="A19" s="49" t="s">
        <v>76</v>
      </c>
      <c r="B19" s="34" t="s">
        <v>78</v>
      </c>
      <c r="C19" s="33" t="s">
        <v>79</v>
      </c>
      <c r="D19" s="13">
        <v>43864</v>
      </c>
      <c r="E19" s="13">
        <v>44230</v>
      </c>
      <c r="F19" s="14">
        <v>210000</v>
      </c>
      <c r="G19" s="15">
        <v>1</v>
      </c>
      <c r="H19" s="16" t="s">
        <v>80</v>
      </c>
      <c r="I19" s="17">
        <f>60000</f>
        <v>60000</v>
      </c>
    </row>
    <row r="20" spans="1:9" s="3" customFormat="1" ht="77.25" customHeight="1">
      <c r="A20" s="49" t="s">
        <v>81</v>
      </c>
      <c r="B20" s="34" t="s">
        <v>78</v>
      </c>
      <c r="C20" s="33" t="s">
        <v>79</v>
      </c>
      <c r="D20" s="13">
        <v>43864</v>
      </c>
      <c r="E20" s="13">
        <v>44230</v>
      </c>
      <c r="F20" s="14">
        <v>50000</v>
      </c>
      <c r="G20" s="15">
        <v>1</v>
      </c>
      <c r="H20" s="16" t="s">
        <v>82</v>
      </c>
      <c r="I20" s="17">
        <f>15000</f>
        <v>15000</v>
      </c>
    </row>
    <row r="21" spans="1:9" s="3" customFormat="1" ht="62.25" customHeight="1">
      <c r="A21" s="49" t="s">
        <v>83</v>
      </c>
      <c r="B21" s="34" t="s">
        <v>78</v>
      </c>
      <c r="C21" s="33" t="s">
        <v>79</v>
      </c>
      <c r="D21" s="13">
        <v>43864</v>
      </c>
      <c r="E21" s="13">
        <v>44230</v>
      </c>
      <c r="F21" s="14">
        <v>50000</v>
      </c>
      <c r="G21" s="15">
        <v>1</v>
      </c>
      <c r="H21" s="16" t="s">
        <v>84</v>
      </c>
      <c r="I21" s="17">
        <f>15000</f>
        <v>15000</v>
      </c>
    </row>
    <row r="22" spans="1:9" s="3" customFormat="1" ht="62.25" customHeight="1">
      <c r="A22" s="49" t="s">
        <v>85</v>
      </c>
      <c r="B22" s="34" t="s">
        <v>86</v>
      </c>
      <c r="C22" s="33" t="s">
        <v>87</v>
      </c>
      <c r="D22" s="13">
        <v>43865</v>
      </c>
      <c r="E22" s="13">
        <v>44231</v>
      </c>
      <c r="F22" s="14">
        <v>60000</v>
      </c>
      <c r="G22" s="15">
        <v>1</v>
      </c>
      <c r="H22" s="16" t="s">
        <v>88</v>
      </c>
      <c r="I22" s="17">
        <f>15000</f>
        <v>15000</v>
      </c>
    </row>
    <row r="23" spans="1:9" s="3" customFormat="1" ht="49.5" customHeight="1">
      <c r="A23" s="72" t="s">
        <v>108</v>
      </c>
      <c r="B23" s="66" t="s">
        <v>155</v>
      </c>
      <c r="C23" s="66" t="s">
        <v>161</v>
      </c>
      <c r="D23" s="77">
        <v>43832</v>
      </c>
      <c r="E23" s="77">
        <v>44196</v>
      </c>
      <c r="F23" s="14">
        <v>15233.5</v>
      </c>
      <c r="G23" s="15">
        <v>1</v>
      </c>
      <c r="H23" s="76" t="s">
        <v>207</v>
      </c>
      <c r="I23" s="17">
        <f>1269.55+1269.45</f>
        <v>2539</v>
      </c>
    </row>
    <row r="24" spans="1:9" s="3" customFormat="1" ht="49.5" customHeight="1">
      <c r="A24" s="74"/>
      <c r="B24" s="68"/>
      <c r="C24" s="68"/>
      <c r="D24" s="56"/>
      <c r="E24" s="56"/>
      <c r="F24" s="14">
        <v>34020</v>
      </c>
      <c r="G24" s="15">
        <v>5</v>
      </c>
      <c r="H24" s="65"/>
      <c r="I24" s="17">
        <f>2835+2835</f>
        <v>5670</v>
      </c>
    </row>
    <row r="25" spans="1:9" s="3" customFormat="1" ht="49.5" customHeight="1">
      <c r="A25" s="72" t="s">
        <v>109</v>
      </c>
      <c r="B25" s="66" t="s">
        <v>204</v>
      </c>
      <c r="C25" s="66" t="s">
        <v>205</v>
      </c>
      <c r="D25" s="77">
        <v>43831</v>
      </c>
      <c r="E25" s="77">
        <v>44196</v>
      </c>
      <c r="F25" s="14">
        <v>243750</v>
      </c>
      <c r="G25" s="15">
        <v>1</v>
      </c>
      <c r="H25" s="76" t="s">
        <v>206</v>
      </c>
      <c r="I25" s="17">
        <f>20312.5+20312.5</f>
        <v>40625</v>
      </c>
    </row>
    <row r="26" spans="1:9" s="3" customFormat="1" ht="49.5" customHeight="1">
      <c r="A26" s="73"/>
      <c r="B26" s="67"/>
      <c r="C26" s="67"/>
      <c r="D26" s="78"/>
      <c r="E26" s="78"/>
      <c r="F26" s="14">
        <v>25250</v>
      </c>
      <c r="G26" s="15">
        <v>2</v>
      </c>
      <c r="H26" s="64"/>
      <c r="I26" s="17">
        <v>0</v>
      </c>
    </row>
    <row r="27" spans="1:9" s="3" customFormat="1" ht="49.5" customHeight="1" thickBot="1">
      <c r="A27" s="74"/>
      <c r="B27" s="68"/>
      <c r="C27" s="68"/>
      <c r="D27" s="56"/>
      <c r="E27" s="56"/>
      <c r="F27" s="14">
        <v>100000</v>
      </c>
      <c r="G27" s="15">
        <v>5</v>
      </c>
      <c r="H27" s="65"/>
      <c r="I27" s="17">
        <f>10437.5+10437.5</f>
        <v>20875</v>
      </c>
    </row>
    <row r="28" spans="1:9" s="3" customFormat="1" ht="49.5" customHeight="1" thickTop="1">
      <c r="A28" s="72" t="s">
        <v>110</v>
      </c>
      <c r="B28" s="66" t="s">
        <v>159</v>
      </c>
      <c r="C28" s="66" t="s">
        <v>169</v>
      </c>
      <c r="D28" s="77" t="s">
        <v>111</v>
      </c>
      <c r="E28" s="77">
        <v>44196</v>
      </c>
      <c r="F28" s="19">
        <v>65990</v>
      </c>
      <c r="G28" s="15">
        <v>1</v>
      </c>
      <c r="H28" s="55" t="s">
        <v>203</v>
      </c>
      <c r="I28" s="17">
        <f>7599.3+7599.3</f>
        <v>15198.6</v>
      </c>
    </row>
    <row r="29" spans="1:9" s="3" customFormat="1" ht="49.5" customHeight="1">
      <c r="A29" s="73"/>
      <c r="B29" s="67"/>
      <c r="C29" s="67"/>
      <c r="D29" s="78"/>
      <c r="E29" s="78"/>
      <c r="F29" s="19">
        <v>25250</v>
      </c>
      <c r="G29" s="15">
        <v>2</v>
      </c>
      <c r="H29" s="64"/>
      <c r="I29" s="17">
        <v>0</v>
      </c>
    </row>
    <row r="30" spans="1:9" s="3" customFormat="1" ht="49.5" customHeight="1" thickBot="1">
      <c r="A30" s="74"/>
      <c r="B30" s="68"/>
      <c r="C30" s="68"/>
      <c r="D30" s="79"/>
      <c r="E30" s="79"/>
      <c r="F30" s="19">
        <v>41600</v>
      </c>
      <c r="G30" s="15">
        <v>5</v>
      </c>
      <c r="H30" s="65"/>
      <c r="I30" s="17">
        <f>3470.7+3470.7</f>
        <v>6941.4</v>
      </c>
    </row>
    <row r="31" spans="1:9" s="3" customFormat="1" ht="49.5" customHeight="1" thickTop="1">
      <c r="A31" s="72" t="s">
        <v>112</v>
      </c>
      <c r="B31" s="66" t="s">
        <v>159</v>
      </c>
      <c r="C31" s="66" t="s">
        <v>169</v>
      </c>
      <c r="D31" s="77">
        <v>43832</v>
      </c>
      <c r="E31" s="77">
        <v>44196</v>
      </c>
      <c r="F31" s="52">
        <v>36470</v>
      </c>
      <c r="G31" s="15">
        <v>1</v>
      </c>
      <c r="H31" s="76" t="s">
        <v>202</v>
      </c>
      <c r="I31" s="17">
        <f>5139.3+5139.3</f>
        <v>10278.6</v>
      </c>
    </row>
    <row r="32" spans="1:9" s="3" customFormat="1" ht="49.5" customHeight="1">
      <c r="A32" s="73"/>
      <c r="B32" s="67"/>
      <c r="C32" s="67"/>
      <c r="D32" s="78"/>
      <c r="E32" s="78"/>
      <c r="F32" s="19">
        <v>25250</v>
      </c>
      <c r="G32" s="15">
        <v>2</v>
      </c>
      <c r="H32" s="64"/>
      <c r="I32" s="17">
        <v>0</v>
      </c>
    </row>
    <row r="33" spans="1:9" s="3" customFormat="1" ht="49.5" customHeight="1" thickBot="1">
      <c r="A33" s="74"/>
      <c r="B33" s="68"/>
      <c r="C33" s="68"/>
      <c r="D33" s="79"/>
      <c r="E33" s="79"/>
      <c r="F33" s="53">
        <v>41600</v>
      </c>
      <c r="G33" s="15">
        <v>5</v>
      </c>
      <c r="H33" s="54"/>
      <c r="I33" s="17">
        <f>3470.7+3470.7</f>
        <v>6941.4</v>
      </c>
    </row>
    <row r="34" spans="1:9" s="3" customFormat="1" ht="49.5" customHeight="1" thickTop="1">
      <c r="A34" s="72" t="s">
        <v>113</v>
      </c>
      <c r="B34" s="66" t="s">
        <v>151</v>
      </c>
      <c r="C34" s="66" t="s">
        <v>152</v>
      </c>
      <c r="D34" s="77">
        <v>43832</v>
      </c>
      <c r="E34" s="77">
        <v>44196</v>
      </c>
      <c r="F34" s="52">
        <v>125670</v>
      </c>
      <c r="G34" s="15">
        <v>1</v>
      </c>
      <c r="H34" s="76" t="s">
        <v>201</v>
      </c>
      <c r="I34" s="17">
        <f>10472.5+10472.5</f>
        <v>20945</v>
      </c>
    </row>
    <row r="35" spans="1:9" s="3" customFormat="1" ht="49.5" customHeight="1">
      <c r="A35" s="73"/>
      <c r="B35" s="67"/>
      <c r="C35" s="67"/>
      <c r="D35" s="78"/>
      <c r="E35" s="78"/>
      <c r="F35" s="19">
        <v>25250</v>
      </c>
      <c r="G35" s="15">
        <v>2</v>
      </c>
      <c r="H35" s="64"/>
      <c r="I35" s="17">
        <v>0</v>
      </c>
    </row>
    <row r="36" spans="1:9" s="3" customFormat="1" ht="49.5" customHeight="1" thickBot="1">
      <c r="A36" s="74"/>
      <c r="B36" s="68"/>
      <c r="C36" s="68"/>
      <c r="D36" s="79"/>
      <c r="E36" s="79"/>
      <c r="F36" s="53">
        <v>100000</v>
      </c>
      <c r="G36" s="15">
        <v>5</v>
      </c>
      <c r="H36" s="54"/>
      <c r="I36" s="17">
        <f>10437.5+10437.5</f>
        <v>20875</v>
      </c>
    </row>
    <row r="37" spans="1:9" s="3" customFormat="1" ht="49.5" customHeight="1" thickTop="1">
      <c r="A37" s="24" t="s">
        <v>26</v>
      </c>
      <c r="B37" s="33" t="s">
        <v>92</v>
      </c>
      <c r="C37" s="34" t="s">
        <v>93</v>
      </c>
      <c r="D37" s="13">
        <v>43831</v>
      </c>
      <c r="E37" s="13">
        <v>44196</v>
      </c>
      <c r="F37" s="19">
        <v>280000</v>
      </c>
      <c r="G37" s="15">
        <v>1</v>
      </c>
      <c r="H37" s="16" t="s">
        <v>94</v>
      </c>
      <c r="I37" s="17">
        <f>80000+20000</f>
        <v>100000</v>
      </c>
    </row>
    <row r="38" spans="1:9" s="3" customFormat="1" ht="71.25" customHeight="1">
      <c r="A38" s="24" t="s">
        <v>116</v>
      </c>
      <c r="B38" s="20" t="s">
        <v>193</v>
      </c>
      <c r="C38" s="20" t="s">
        <v>194</v>
      </c>
      <c r="D38" s="13">
        <v>43831</v>
      </c>
      <c r="E38" s="13">
        <v>44196</v>
      </c>
      <c r="F38" s="19">
        <v>86400</v>
      </c>
      <c r="G38" s="15">
        <v>2</v>
      </c>
      <c r="H38" s="16" t="s">
        <v>98</v>
      </c>
      <c r="I38" s="17">
        <f>7200+7200</f>
        <v>14400</v>
      </c>
    </row>
    <row r="39" spans="1:9" s="3" customFormat="1" ht="67.5" customHeight="1">
      <c r="A39" s="24" t="s">
        <v>119</v>
      </c>
      <c r="B39" s="33" t="s">
        <v>159</v>
      </c>
      <c r="C39" s="34" t="s">
        <v>169</v>
      </c>
      <c r="D39" s="13">
        <v>43831</v>
      </c>
      <c r="E39" s="13">
        <v>44196</v>
      </c>
      <c r="F39" s="19">
        <v>148000</v>
      </c>
      <c r="G39" s="15">
        <v>1</v>
      </c>
      <c r="H39" s="16" t="s">
        <v>120</v>
      </c>
      <c r="I39" s="17">
        <f>12333.37+12333.33</f>
        <v>24666.7</v>
      </c>
    </row>
    <row r="40" spans="1:9" s="3" customFormat="1" ht="67.5" customHeight="1">
      <c r="A40" s="24" t="s">
        <v>114</v>
      </c>
      <c r="B40" s="33" t="s">
        <v>157</v>
      </c>
      <c r="C40" s="34" t="s">
        <v>164</v>
      </c>
      <c r="D40" s="13">
        <v>43831</v>
      </c>
      <c r="E40" s="13">
        <v>44196</v>
      </c>
      <c r="F40" s="19">
        <v>500000</v>
      </c>
      <c r="G40" s="15">
        <v>1</v>
      </c>
      <c r="H40" s="16" t="s">
        <v>121</v>
      </c>
      <c r="I40" s="17">
        <f>41666.74+41666.66</f>
        <v>83333.4</v>
      </c>
    </row>
    <row r="41" spans="1:9" s="3" customFormat="1" ht="57.75" customHeight="1">
      <c r="A41" s="72" t="s">
        <v>211</v>
      </c>
      <c r="B41" s="66" t="s">
        <v>157</v>
      </c>
      <c r="C41" s="66" t="s">
        <v>164</v>
      </c>
      <c r="D41" s="78">
        <v>43586</v>
      </c>
      <c r="E41" s="78">
        <v>44196</v>
      </c>
      <c r="F41" s="19">
        <v>490000</v>
      </c>
      <c r="G41" s="15">
        <v>1</v>
      </c>
      <c r="H41" s="64" t="s">
        <v>210</v>
      </c>
      <c r="I41" s="17">
        <f>40833.37+40833.33</f>
        <v>81666.70000000001</v>
      </c>
    </row>
    <row r="42" spans="1:9" s="3" customFormat="1" ht="55.5" customHeight="1">
      <c r="A42" s="74"/>
      <c r="B42" s="68"/>
      <c r="C42" s="68"/>
      <c r="D42" s="78"/>
      <c r="E42" s="78"/>
      <c r="F42" s="19">
        <v>60000</v>
      </c>
      <c r="G42" s="15">
        <v>5</v>
      </c>
      <c r="H42" s="64"/>
      <c r="I42" s="17">
        <f>5000+5000</f>
        <v>10000</v>
      </c>
    </row>
    <row r="43" spans="1:9" s="3" customFormat="1" ht="49.5" customHeight="1" thickBot="1">
      <c r="A43" s="49" t="s">
        <v>115</v>
      </c>
      <c r="B43" s="34" t="s">
        <v>155</v>
      </c>
      <c r="C43" s="34" t="s">
        <v>161</v>
      </c>
      <c r="D43" s="13">
        <v>43831</v>
      </c>
      <c r="E43" s="13">
        <v>44196</v>
      </c>
      <c r="F43" s="19">
        <v>49253.5</v>
      </c>
      <c r="G43" s="15">
        <v>1</v>
      </c>
      <c r="H43" s="16" t="s">
        <v>122</v>
      </c>
      <c r="I43" s="17">
        <f>4104.55+4104.45</f>
        <v>8209</v>
      </c>
    </row>
    <row r="44" spans="1:10" s="3" customFormat="1" ht="49.5" customHeight="1" thickTop="1">
      <c r="A44" s="72" t="s">
        <v>123</v>
      </c>
      <c r="B44" s="66" t="s">
        <v>151</v>
      </c>
      <c r="C44" s="66" t="s">
        <v>152</v>
      </c>
      <c r="D44" s="57">
        <v>43647</v>
      </c>
      <c r="E44" s="57">
        <v>44196</v>
      </c>
      <c r="F44" s="19">
        <v>735050</v>
      </c>
      <c r="G44" s="15">
        <v>1</v>
      </c>
      <c r="H44" s="55" t="s">
        <v>124</v>
      </c>
      <c r="I44" s="17">
        <f>40841.7+40841.66+40841.66+40841.66+40841.66+40841.66+40833.37+40833.33</f>
        <v>326716.7</v>
      </c>
      <c r="J44" s="3" t="s">
        <v>49</v>
      </c>
    </row>
    <row r="45" spans="1:10" s="3" customFormat="1" ht="43.5" customHeight="1" thickBot="1">
      <c r="A45" s="74"/>
      <c r="B45" s="68"/>
      <c r="C45" s="68"/>
      <c r="D45" s="79"/>
      <c r="E45" s="79"/>
      <c r="F45" s="19">
        <v>90000</v>
      </c>
      <c r="G45" s="15">
        <v>5</v>
      </c>
      <c r="H45" s="54"/>
      <c r="I45" s="17">
        <f>5000+5000+5000+5000+5000+5000+5000+5000</f>
        <v>40000</v>
      </c>
      <c r="J45" s="3" t="s">
        <v>50</v>
      </c>
    </row>
    <row r="46" spans="1:10" s="3" customFormat="1" ht="41.25" customHeight="1" thickTop="1">
      <c r="A46" s="72" t="s">
        <v>125</v>
      </c>
      <c r="B46" s="66" t="s">
        <v>151</v>
      </c>
      <c r="C46" s="66" t="s">
        <v>152</v>
      </c>
      <c r="D46" s="57">
        <v>43647</v>
      </c>
      <c r="E46" s="57">
        <v>44196</v>
      </c>
      <c r="F46" s="19">
        <v>735050</v>
      </c>
      <c r="G46" s="15">
        <v>1</v>
      </c>
      <c r="H46" s="55" t="s">
        <v>124</v>
      </c>
      <c r="I46" s="17">
        <f>40841.7+40841.66+40841.66+40841.66+40841.66+40841.66+48833.37+40833.33</f>
        <v>334716.7</v>
      </c>
      <c r="J46" s="3" t="s">
        <v>49</v>
      </c>
    </row>
    <row r="47" spans="1:10" s="3" customFormat="1" ht="39" customHeight="1" thickBot="1">
      <c r="A47" s="74"/>
      <c r="B47" s="68"/>
      <c r="C47" s="68"/>
      <c r="D47" s="79"/>
      <c r="E47" s="79"/>
      <c r="F47" s="19">
        <v>90000</v>
      </c>
      <c r="G47" s="15">
        <v>5</v>
      </c>
      <c r="H47" s="54"/>
      <c r="I47" s="17">
        <f>5000+5000+5000+5000+5000+5000+5000+5000</f>
        <v>40000</v>
      </c>
      <c r="J47" s="3" t="s">
        <v>50</v>
      </c>
    </row>
    <row r="48" spans="1:10" s="3" customFormat="1" ht="39" customHeight="1" thickTop="1">
      <c r="A48" s="24" t="s">
        <v>126</v>
      </c>
      <c r="B48" s="18" t="s">
        <v>127</v>
      </c>
      <c r="C48" s="18" t="s">
        <v>128</v>
      </c>
      <c r="D48" s="13">
        <v>43647</v>
      </c>
      <c r="E48" s="13">
        <v>44012</v>
      </c>
      <c r="F48" s="19">
        <v>150000</v>
      </c>
      <c r="G48" s="15">
        <v>1</v>
      </c>
      <c r="H48" s="16" t="s">
        <v>129</v>
      </c>
      <c r="I48" s="17">
        <f>33506+13534+13534+13534+6948.2+6694+12467.85+11835.23</f>
        <v>112053.28</v>
      </c>
      <c r="J48" s="32" t="s">
        <v>89</v>
      </c>
    </row>
    <row r="49" spans="1:10" s="3" customFormat="1" ht="70.5" customHeight="1">
      <c r="A49" s="24" t="s">
        <v>132</v>
      </c>
      <c r="B49" s="34" t="s">
        <v>133</v>
      </c>
      <c r="C49" s="34" t="s">
        <v>134</v>
      </c>
      <c r="D49" s="13">
        <v>43721</v>
      </c>
      <c r="E49" s="13">
        <v>44089</v>
      </c>
      <c r="F49" s="19">
        <v>49770</v>
      </c>
      <c r="G49" s="15">
        <v>1</v>
      </c>
      <c r="H49" s="16" t="s">
        <v>135</v>
      </c>
      <c r="I49" s="17">
        <f>4147.5+4147.5+4147.5+4147.5+4147.5+4147.5</f>
        <v>24885</v>
      </c>
      <c r="J49" s="32" t="s">
        <v>90</v>
      </c>
    </row>
    <row r="50" spans="1:9" s="3" customFormat="1" ht="57.75" customHeight="1">
      <c r="A50" s="24" t="s">
        <v>117</v>
      </c>
      <c r="B50" s="20" t="s">
        <v>189</v>
      </c>
      <c r="C50" s="20" t="s">
        <v>190</v>
      </c>
      <c r="D50" s="13">
        <v>43831</v>
      </c>
      <c r="E50" s="13">
        <v>43921</v>
      </c>
      <c r="F50" s="19">
        <v>180000</v>
      </c>
      <c r="G50" s="15">
        <v>1</v>
      </c>
      <c r="H50" s="16" t="s">
        <v>138</v>
      </c>
      <c r="I50" s="17">
        <f>60000+60000</f>
        <v>120000</v>
      </c>
    </row>
    <row r="51" spans="1:9" s="3" customFormat="1" ht="57.75" customHeight="1">
      <c r="A51" s="24" t="s">
        <v>208</v>
      </c>
      <c r="B51" s="33" t="s">
        <v>95</v>
      </c>
      <c r="C51" s="33" t="s">
        <v>96</v>
      </c>
      <c r="D51" s="13">
        <v>43759</v>
      </c>
      <c r="E51" s="13">
        <v>43910</v>
      </c>
      <c r="F51" s="19">
        <f>40000+5000</f>
        <v>45000</v>
      </c>
      <c r="G51" s="15">
        <v>1</v>
      </c>
      <c r="H51" s="16" t="s">
        <v>209</v>
      </c>
      <c r="I51" s="17">
        <f>8000+8000+8000+8000+5000+8000</f>
        <v>45000</v>
      </c>
    </row>
    <row r="52" spans="1:9" s="3" customFormat="1" ht="57.75" customHeight="1">
      <c r="A52" s="24" t="s">
        <v>137</v>
      </c>
      <c r="B52" s="33" t="s">
        <v>0</v>
      </c>
      <c r="C52" s="33" t="s">
        <v>163</v>
      </c>
      <c r="D52" s="13">
        <v>43773</v>
      </c>
      <c r="E52" s="13">
        <v>43893</v>
      </c>
      <c r="F52" s="19">
        <v>72000</v>
      </c>
      <c r="G52" s="15">
        <v>1</v>
      </c>
      <c r="H52" s="16" t="s">
        <v>136</v>
      </c>
      <c r="I52" s="17">
        <f>18000+18000+18000+18000+18000</f>
        <v>90000</v>
      </c>
    </row>
    <row r="53" spans="1:9" s="3" customFormat="1" ht="57.75" customHeight="1">
      <c r="A53" s="24" t="s">
        <v>130</v>
      </c>
      <c r="B53" s="33" t="s">
        <v>95</v>
      </c>
      <c r="C53" s="33" t="s">
        <v>96</v>
      </c>
      <c r="D53" s="13">
        <v>43780</v>
      </c>
      <c r="E53" s="13">
        <v>44084</v>
      </c>
      <c r="F53" s="19">
        <v>70000</v>
      </c>
      <c r="G53" s="15">
        <v>1</v>
      </c>
      <c r="H53" s="16" t="s">
        <v>131</v>
      </c>
      <c r="I53" s="17">
        <f>14000+7000+7000</f>
        <v>28000</v>
      </c>
    </row>
    <row r="54" spans="1:9" s="3" customFormat="1" ht="49.5" customHeight="1">
      <c r="A54" s="12" t="s">
        <v>99</v>
      </c>
      <c r="B54" s="20" t="s">
        <v>186</v>
      </c>
      <c r="C54" s="20" t="s">
        <v>187</v>
      </c>
      <c r="D54" s="21">
        <v>43832</v>
      </c>
      <c r="E54" s="21">
        <v>44196</v>
      </c>
      <c r="F54" s="22">
        <v>700000</v>
      </c>
      <c r="G54" s="15">
        <v>1</v>
      </c>
      <c r="H54" s="23" t="s">
        <v>188</v>
      </c>
      <c r="I54" s="17">
        <f>80000+80000</f>
        <v>160000</v>
      </c>
    </row>
    <row r="55" spans="1:9" s="3" customFormat="1" ht="49.5" customHeight="1">
      <c r="A55" s="24" t="s">
        <v>1</v>
      </c>
      <c r="B55" s="20" t="s">
        <v>153</v>
      </c>
      <c r="C55" s="20" t="s">
        <v>154</v>
      </c>
      <c r="D55" s="13">
        <v>43832</v>
      </c>
      <c r="E55" s="13">
        <v>44196</v>
      </c>
      <c r="F55" s="19">
        <v>309504</v>
      </c>
      <c r="G55" s="15">
        <v>2</v>
      </c>
      <c r="H55" s="16" t="s">
        <v>2</v>
      </c>
      <c r="I55" s="17">
        <f>25795+25795</f>
        <v>51590</v>
      </c>
    </row>
    <row r="56" spans="1:9" s="3" customFormat="1" ht="49.5" customHeight="1">
      <c r="A56" s="24" t="s">
        <v>3</v>
      </c>
      <c r="B56" s="20" t="s">
        <v>153</v>
      </c>
      <c r="C56" s="20" t="s">
        <v>154</v>
      </c>
      <c r="D56" s="13">
        <v>43832</v>
      </c>
      <c r="E56" s="13">
        <v>44196</v>
      </c>
      <c r="F56" s="19">
        <v>242688</v>
      </c>
      <c r="G56" s="15">
        <v>2</v>
      </c>
      <c r="H56" s="16" t="s">
        <v>4</v>
      </c>
      <c r="I56" s="17">
        <f>20224+20224</f>
        <v>40448</v>
      </c>
    </row>
    <row r="57" spans="1:9" s="3" customFormat="1" ht="49.5" customHeight="1">
      <c r="A57" s="24" t="s">
        <v>5</v>
      </c>
      <c r="B57" s="20" t="s">
        <v>191</v>
      </c>
      <c r="C57" s="20" t="s">
        <v>192</v>
      </c>
      <c r="D57" s="13">
        <v>43832</v>
      </c>
      <c r="E57" s="13">
        <v>44196</v>
      </c>
      <c r="F57" s="19">
        <v>141120</v>
      </c>
      <c r="G57" s="15">
        <v>2</v>
      </c>
      <c r="H57" s="16" t="s">
        <v>6</v>
      </c>
      <c r="I57" s="17">
        <f>11760+11760</f>
        <v>23520</v>
      </c>
    </row>
    <row r="58" spans="1:9" s="3" customFormat="1" ht="49.5" customHeight="1">
      <c r="A58" s="24" t="s">
        <v>7</v>
      </c>
      <c r="B58" s="20" t="s">
        <v>156</v>
      </c>
      <c r="C58" s="20" t="s">
        <v>162</v>
      </c>
      <c r="D58" s="13">
        <v>43832</v>
      </c>
      <c r="E58" s="13">
        <v>44196</v>
      </c>
      <c r="F58" s="19">
        <v>169152</v>
      </c>
      <c r="G58" s="15">
        <v>2</v>
      </c>
      <c r="H58" s="16" t="s">
        <v>8</v>
      </c>
      <c r="I58" s="17">
        <f>14096+14096</f>
        <v>28192</v>
      </c>
    </row>
    <row r="59" spans="1:9" s="3" customFormat="1" ht="49.5" customHeight="1">
      <c r="A59" s="24" t="s">
        <v>9</v>
      </c>
      <c r="B59" s="20" t="s">
        <v>139</v>
      </c>
      <c r="C59" s="20" t="s">
        <v>140</v>
      </c>
      <c r="D59" s="13">
        <v>43832</v>
      </c>
      <c r="E59" s="13">
        <v>44196</v>
      </c>
      <c r="F59" s="19">
        <v>132000</v>
      </c>
      <c r="G59" s="15">
        <v>2</v>
      </c>
      <c r="H59" s="16" t="s">
        <v>10</v>
      </c>
      <c r="I59" s="17">
        <f>11000+11000</f>
        <v>22000</v>
      </c>
    </row>
    <row r="60" spans="1:9" s="3" customFormat="1" ht="49.5" customHeight="1">
      <c r="A60" s="24" t="s">
        <v>12</v>
      </c>
      <c r="B60" s="20" t="s">
        <v>139</v>
      </c>
      <c r="C60" s="20" t="s">
        <v>140</v>
      </c>
      <c r="D60" s="13">
        <v>43832</v>
      </c>
      <c r="E60" s="13">
        <v>44196</v>
      </c>
      <c r="F60" s="19">
        <v>393120</v>
      </c>
      <c r="G60" s="15">
        <v>2</v>
      </c>
      <c r="H60" s="16" t="s">
        <v>11</v>
      </c>
      <c r="I60" s="17">
        <f>32760+32760</f>
        <v>65520</v>
      </c>
    </row>
    <row r="61" spans="1:9" s="3" customFormat="1" ht="49.5" customHeight="1">
      <c r="A61" s="24" t="s">
        <v>13</v>
      </c>
      <c r="B61" s="20" t="s">
        <v>157</v>
      </c>
      <c r="C61" s="50" t="s">
        <v>164</v>
      </c>
      <c r="D61" s="13">
        <v>43832</v>
      </c>
      <c r="E61" s="13">
        <v>44196</v>
      </c>
      <c r="F61" s="19">
        <v>136416</v>
      </c>
      <c r="G61" s="15">
        <v>2</v>
      </c>
      <c r="H61" s="16" t="s">
        <v>14</v>
      </c>
      <c r="I61" s="17">
        <f>11368+11368</f>
        <v>22736</v>
      </c>
    </row>
    <row r="62" spans="1:9" s="3" customFormat="1" ht="49.5" customHeight="1">
      <c r="A62" s="24" t="s">
        <v>15</v>
      </c>
      <c r="B62" s="20" t="s">
        <v>197</v>
      </c>
      <c r="C62" s="20" t="s">
        <v>198</v>
      </c>
      <c r="D62" s="13">
        <v>43832</v>
      </c>
      <c r="E62" s="13">
        <v>44196</v>
      </c>
      <c r="F62" s="19">
        <v>736128</v>
      </c>
      <c r="G62" s="15">
        <v>2</v>
      </c>
      <c r="H62" s="16" t="s">
        <v>16</v>
      </c>
      <c r="I62" s="17">
        <f>61344+61344</f>
        <v>122688</v>
      </c>
    </row>
    <row r="63" spans="1:9" s="3" customFormat="1" ht="49.5" customHeight="1">
      <c r="A63" s="24" t="s">
        <v>17</v>
      </c>
      <c r="B63" s="20" t="s">
        <v>189</v>
      </c>
      <c r="C63" s="20" t="s">
        <v>190</v>
      </c>
      <c r="D63" s="13">
        <v>43832</v>
      </c>
      <c r="E63" s="13">
        <v>44196</v>
      </c>
      <c r="F63" s="19">
        <v>119136</v>
      </c>
      <c r="G63" s="15">
        <v>2</v>
      </c>
      <c r="H63" s="16" t="s">
        <v>18</v>
      </c>
      <c r="I63" s="17">
        <f>9928+9928</f>
        <v>19856</v>
      </c>
    </row>
    <row r="64" spans="1:9" s="3" customFormat="1" ht="49.5" customHeight="1">
      <c r="A64" s="24" t="s">
        <v>21</v>
      </c>
      <c r="B64" s="20" t="s">
        <v>167</v>
      </c>
      <c r="C64" s="35" t="s">
        <v>168</v>
      </c>
      <c r="D64" s="13">
        <v>43832</v>
      </c>
      <c r="E64" s="13">
        <v>44196</v>
      </c>
      <c r="F64" s="19">
        <v>751680</v>
      </c>
      <c r="G64" s="15">
        <v>2</v>
      </c>
      <c r="H64" s="16" t="s">
        <v>8</v>
      </c>
      <c r="I64" s="17">
        <f>62640+62640</f>
        <v>125280</v>
      </c>
    </row>
    <row r="65" spans="1:9" s="3" customFormat="1" ht="49.5" customHeight="1">
      <c r="A65" s="24" t="s">
        <v>19</v>
      </c>
      <c r="B65" s="20" t="s">
        <v>157</v>
      </c>
      <c r="C65" s="50" t="s">
        <v>164</v>
      </c>
      <c r="D65" s="13">
        <v>43832</v>
      </c>
      <c r="E65" s="13">
        <v>44196</v>
      </c>
      <c r="F65" s="19">
        <v>114720</v>
      </c>
      <c r="G65" s="15">
        <v>2</v>
      </c>
      <c r="H65" s="16" t="s">
        <v>20</v>
      </c>
      <c r="I65" s="17">
        <f>9560+9560</f>
        <v>19120</v>
      </c>
    </row>
    <row r="66" spans="1:9" s="3" customFormat="1" ht="49.5" customHeight="1">
      <c r="A66" s="24" t="s">
        <v>22</v>
      </c>
      <c r="B66" s="20" t="s">
        <v>184</v>
      </c>
      <c r="C66" s="48" t="s">
        <v>185</v>
      </c>
      <c r="D66" s="13">
        <v>43832</v>
      </c>
      <c r="E66" s="13">
        <v>44196</v>
      </c>
      <c r="F66" s="19">
        <v>222048</v>
      </c>
      <c r="G66" s="15">
        <v>2</v>
      </c>
      <c r="H66" s="16" t="s">
        <v>23</v>
      </c>
      <c r="I66" s="17">
        <f>18504+18504</f>
        <v>37008</v>
      </c>
    </row>
    <row r="67" spans="1:9" s="3" customFormat="1" ht="49.5" customHeight="1">
      <c r="A67" s="24" t="s">
        <v>24</v>
      </c>
      <c r="B67" s="20" t="s">
        <v>195</v>
      </c>
      <c r="C67" s="20" t="s">
        <v>196</v>
      </c>
      <c r="D67" s="13">
        <v>43832</v>
      </c>
      <c r="E67" s="13">
        <v>44196</v>
      </c>
      <c r="F67" s="19">
        <v>177600</v>
      </c>
      <c r="G67" s="15">
        <v>2</v>
      </c>
      <c r="H67" s="16" t="s">
        <v>25</v>
      </c>
      <c r="I67" s="17">
        <f>14800+14800</f>
        <v>29600</v>
      </c>
    </row>
    <row r="68" spans="1:9" s="3" customFormat="1" ht="82.5" customHeight="1">
      <c r="A68" s="12" t="s">
        <v>118</v>
      </c>
      <c r="B68" s="18" t="s">
        <v>95</v>
      </c>
      <c r="C68" s="18" t="s">
        <v>96</v>
      </c>
      <c r="D68" s="13">
        <v>43831</v>
      </c>
      <c r="E68" s="13">
        <v>44135</v>
      </c>
      <c r="F68" s="14">
        <v>100000</v>
      </c>
      <c r="G68" s="15">
        <v>1</v>
      </c>
      <c r="H68" s="16" t="s">
        <v>97</v>
      </c>
      <c r="I68" s="17">
        <f>10000+10000</f>
        <v>20000</v>
      </c>
    </row>
    <row r="69" spans="1:9" s="3" customFormat="1" ht="108" customHeight="1">
      <c r="A69" s="12" t="s">
        <v>27</v>
      </c>
      <c r="B69" s="37" t="s">
        <v>199</v>
      </c>
      <c r="C69" s="37" t="s">
        <v>200</v>
      </c>
      <c r="D69" s="13">
        <v>43831</v>
      </c>
      <c r="E69" s="13">
        <v>44196</v>
      </c>
      <c r="F69" s="14">
        <v>300000</v>
      </c>
      <c r="G69" s="15">
        <v>1</v>
      </c>
      <c r="H69" s="16" t="s">
        <v>38</v>
      </c>
      <c r="I69" s="17">
        <f>113000+17000</f>
        <v>130000</v>
      </c>
    </row>
    <row r="70" spans="1:9" s="3" customFormat="1" ht="133.5" customHeight="1">
      <c r="A70" s="38" t="s">
        <v>28</v>
      </c>
      <c r="B70" s="38" t="s">
        <v>170</v>
      </c>
      <c r="C70" s="39" t="s">
        <v>171</v>
      </c>
      <c r="D70" s="40">
        <v>43831</v>
      </c>
      <c r="E70" s="40">
        <v>44196</v>
      </c>
      <c r="F70" s="41">
        <f>300000+50000</f>
        <v>350000</v>
      </c>
      <c r="G70" s="42">
        <v>1</v>
      </c>
      <c r="H70" s="43" t="s">
        <v>35</v>
      </c>
      <c r="I70" s="44">
        <f>150000+20000</f>
        <v>170000</v>
      </c>
    </row>
    <row r="71" spans="1:9" s="3" customFormat="1" ht="86.25" customHeight="1">
      <c r="A71" s="38" t="s">
        <v>29</v>
      </c>
      <c r="B71" s="38" t="s">
        <v>172</v>
      </c>
      <c r="C71" s="39" t="s">
        <v>173</v>
      </c>
      <c r="D71" s="40">
        <v>43831</v>
      </c>
      <c r="E71" s="40">
        <v>44196</v>
      </c>
      <c r="F71" s="41">
        <v>175000</v>
      </c>
      <c r="G71" s="42">
        <v>1</v>
      </c>
      <c r="H71" s="43" t="s">
        <v>34</v>
      </c>
      <c r="I71" s="44">
        <f>65000+10000</f>
        <v>75000</v>
      </c>
    </row>
    <row r="72" spans="1:9" s="3" customFormat="1" ht="95.25" customHeight="1">
      <c r="A72" s="38" t="s">
        <v>30</v>
      </c>
      <c r="B72" s="38" t="s">
        <v>174</v>
      </c>
      <c r="C72" s="39" t="s">
        <v>175</v>
      </c>
      <c r="D72" s="40">
        <v>43831</v>
      </c>
      <c r="E72" s="40">
        <v>44196</v>
      </c>
      <c r="F72" s="41">
        <v>200000</v>
      </c>
      <c r="G72" s="42">
        <v>1</v>
      </c>
      <c r="H72" s="43" t="s">
        <v>33</v>
      </c>
      <c r="I72" s="44">
        <f>100000+10000</f>
        <v>110000</v>
      </c>
    </row>
    <row r="73" spans="1:9" s="3" customFormat="1" ht="95.25" customHeight="1">
      <c r="A73" s="38" t="s">
        <v>31</v>
      </c>
      <c r="B73" s="38" t="s">
        <v>176</v>
      </c>
      <c r="C73" s="39" t="s">
        <v>177</v>
      </c>
      <c r="D73" s="40">
        <v>43831</v>
      </c>
      <c r="E73" s="40">
        <v>44196</v>
      </c>
      <c r="F73" s="41">
        <v>175000</v>
      </c>
      <c r="G73" s="42">
        <v>1</v>
      </c>
      <c r="H73" s="43" t="s">
        <v>36</v>
      </c>
      <c r="I73" s="44">
        <f>75000+10000</f>
        <v>85000</v>
      </c>
    </row>
    <row r="74" spans="1:9" s="3" customFormat="1" ht="74.25" customHeight="1">
      <c r="A74" s="38" t="s">
        <v>39</v>
      </c>
      <c r="B74" s="45" t="s">
        <v>178</v>
      </c>
      <c r="C74" s="46" t="s">
        <v>179</v>
      </c>
      <c r="D74" s="36">
        <v>43831</v>
      </c>
      <c r="E74" s="40">
        <v>44196</v>
      </c>
      <c r="F74" s="41">
        <v>960000</v>
      </c>
      <c r="G74" s="42">
        <v>1</v>
      </c>
      <c r="H74" s="47" t="s">
        <v>40</v>
      </c>
      <c r="I74" s="44">
        <f>80000+80000</f>
        <v>160000</v>
      </c>
    </row>
    <row r="75" spans="1:9" s="3" customFormat="1" ht="159" customHeight="1">
      <c r="A75" s="38" t="s">
        <v>32</v>
      </c>
      <c r="B75" s="38" t="s">
        <v>172</v>
      </c>
      <c r="C75" s="39" t="s">
        <v>173</v>
      </c>
      <c r="D75" s="36">
        <v>43831</v>
      </c>
      <c r="E75" s="40">
        <v>44196</v>
      </c>
      <c r="F75" s="41">
        <v>175000</v>
      </c>
      <c r="G75" s="42">
        <v>1</v>
      </c>
      <c r="H75" s="43" t="s">
        <v>37</v>
      </c>
      <c r="I75" s="44">
        <f>80000+80000</f>
        <v>160000</v>
      </c>
    </row>
    <row r="76" spans="1:9" s="3" customFormat="1" ht="97.5" customHeight="1">
      <c r="A76" s="38" t="s">
        <v>41</v>
      </c>
      <c r="B76" s="38" t="s">
        <v>180</v>
      </c>
      <c r="C76" s="39" t="s">
        <v>181</v>
      </c>
      <c r="D76" s="40">
        <v>43831</v>
      </c>
      <c r="E76" s="40">
        <v>44135</v>
      </c>
      <c r="F76" s="41">
        <v>183315</v>
      </c>
      <c r="G76" s="42">
        <v>1</v>
      </c>
      <c r="H76" s="43" t="s">
        <v>42</v>
      </c>
      <c r="I76" s="44">
        <f>36663</f>
        <v>36663</v>
      </c>
    </row>
    <row r="77" spans="1:9" s="3" customFormat="1" ht="74.25" customHeight="1">
      <c r="A77" s="38" t="s">
        <v>43</v>
      </c>
      <c r="B77" s="38" t="s">
        <v>182</v>
      </c>
      <c r="C77" s="39" t="s">
        <v>183</v>
      </c>
      <c r="D77" s="40">
        <v>43831</v>
      </c>
      <c r="E77" s="40">
        <v>44196</v>
      </c>
      <c r="F77" s="41">
        <v>230000</v>
      </c>
      <c r="G77" s="42">
        <v>1</v>
      </c>
      <c r="H77" s="43" t="s">
        <v>44</v>
      </c>
      <c r="I77" s="44">
        <f>54000+16000</f>
        <v>70000</v>
      </c>
    </row>
    <row r="78" spans="1:9" s="3" customFormat="1" ht="40.5" customHeight="1">
      <c r="A78" s="72" t="s">
        <v>45</v>
      </c>
      <c r="B78" s="66" t="s">
        <v>157</v>
      </c>
      <c r="C78" s="66" t="s">
        <v>164</v>
      </c>
      <c r="D78" s="69">
        <v>43832</v>
      </c>
      <c r="E78" s="61">
        <v>44196</v>
      </c>
      <c r="F78" s="22">
        <v>275000</v>
      </c>
      <c r="G78" s="15">
        <v>1</v>
      </c>
      <c r="H78" s="64" t="s">
        <v>46</v>
      </c>
      <c r="I78" s="17">
        <f>32916.74+32916.66</f>
        <v>65833.4</v>
      </c>
    </row>
    <row r="79" spans="1:9" s="3" customFormat="1" ht="43.5" customHeight="1">
      <c r="A79" s="73"/>
      <c r="B79" s="67"/>
      <c r="C79" s="67"/>
      <c r="D79" s="70"/>
      <c r="E79" s="62"/>
      <c r="F79" s="22">
        <v>120000</v>
      </c>
      <c r="G79" s="15">
        <v>2</v>
      </c>
      <c r="H79" s="64"/>
      <c r="I79" s="17">
        <v>0</v>
      </c>
    </row>
    <row r="80" spans="1:9" s="3" customFormat="1" ht="37.5" customHeight="1">
      <c r="A80" s="74"/>
      <c r="B80" s="68"/>
      <c r="C80" s="68"/>
      <c r="D80" s="71"/>
      <c r="E80" s="63"/>
      <c r="F80" s="22">
        <v>180000</v>
      </c>
      <c r="G80" s="15">
        <v>5</v>
      </c>
      <c r="H80" s="65"/>
      <c r="I80" s="17">
        <f>15000+15000</f>
        <v>30000</v>
      </c>
    </row>
    <row r="81" spans="1:9" s="3" customFormat="1" ht="37.5" customHeight="1">
      <c r="A81" s="72" t="s">
        <v>47</v>
      </c>
      <c r="B81" s="66" t="s">
        <v>157</v>
      </c>
      <c r="C81" s="66" t="s">
        <v>164</v>
      </c>
      <c r="D81" s="69">
        <v>43832</v>
      </c>
      <c r="E81" s="61">
        <v>44196</v>
      </c>
      <c r="F81" s="22">
        <f>169406.44+581200</f>
        <v>750606.44</v>
      </c>
      <c r="G81" s="15">
        <v>1</v>
      </c>
      <c r="H81" s="76" t="s">
        <v>48</v>
      </c>
      <c r="I81" s="17">
        <f>59266.67+14117.2+59266.67+14117.2</f>
        <v>146767.74</v>
      </c>
    </row>
    <row r="82" spans="1:9" s="3" customFormat="1" ht="37.5" customHeight="1">
      <c r="A82" s="73"/>
      <c r="B82" s="67"/>
      <c r="C82" s="67"/>
      <c r="D82" s="70"/>
      <c r="E82" s="62"/>
      <c r="F82" s="22">
        <v>130000</v>
      </c>
      <c r="G82" s="15">
        <v>2</v>
      </c>
      <c r="H82" s="64"/>
      <c r="I82" s="17">
        <v>0</v>
      </c>
    </row>
    <row r="83" spans="1:9" s="3" customFormat="1" ht="66" customHeight="1">
      <c r="A83" s="74"/>
      <c r="B83" s="68"/>
      <c r="C83" s="68"/>
      <c r="D83" s="71"/>
      <c r="E83" s="63"/>
      <c r="F83" s="22">
        <v>138000</v>
      </c>
      <c r="G83" s="15">
        <v>5</v>
      </c>
      <c r="H83" s="65"/>
      <c r="I83" s="17">
        <f>5000+6500+5000+6500</f>
        <v>23000</v>
      </c>
    </row>
    <row r="84" spans="1:9" s="3" customFormat="1" ht="121.5" customHeight="1">
      <c r="A84" s="12" t="s">
        <v>51</v>
      </c>
      <c r="B84" s="20" t="s">
        <v>189</v>
      </c>
      <c r="C84" s="20" t="s">
        <v>190</v>
      </c>
      <c r="D84" s="21">
        <v>43831</v>
      </c>
      <c r="E84" s="21">
        <v>44196</v>
      </c>
      <c r="F84" s="22">
        <v>936000</v>
      </c>
      <c r="G84" s="15">
        <v>1</v>
      </c>
      <c r="H84" s="23" t="s">
        <v>52</v>
      </c>
      <c r="I84" s="17">
        <f>78000+78000</f>
        <v>156000</v>
      </c>
    </row>
    <row r="85" spans="1:10" s="3" customFormat="1" ht="30" customHeight="1" thickBot="1">
      <c r="A85" s="25"/>
      <c r="B85" s="25"/>
      <c r="C85" s="26"/>
      <c r="D85" s="27"/>
      <c r="E85" s="28"/>
      <c r="F85" s="29"/>
      <c r="G85" s="30"/>
      <c r="H85" s="31"/>
      <c r="I85" s="29">
        <f>SUM(I5:I84)</f>
        <v>4484111.26</v>
      </c>
      <c r="J85" s="9"/>
    </row>
    <row r="86" spans="1:10" ht="36.75" customHeight="1" thickTop="1">
      <c r="A86" s="75" t="s">
        <v>213</v>
      </c>
      <c r="B86" s="75"/>
      <c r="C86" s="75"/>
      <c r="D86" s="75"/>
      <c r="E86" s="75"/>
      <c r="F86" s="75"/>
      <c r="G86" s="75"/>
      <c r="H86" s="75"/>
      <c r="I86" s="75"/>
      <c r="J86" s="9"/>
    </row>
    <row r="87" spans="8:10" ht="36.75" customHeight="1">
      <c r="H87" s="10"/>
      <c r="J87" s="9"/>
    </row>
    <row r="88" ht="36.75" customHeight="1">
      <c r="J88" s="9"/>
    </row>
    <row r="89" ht="36.75" customHeight="1">
      <c r="J89" s="9"/>
    </row>
    <row r="90" spans="7:10" ht="36.75" customHeight="1">
      <c r="G90" s="11"/>
      <c r="J90" s="9"/>
    </row>
    <row r="91" spans="7:10" ht="36.75" customHeight="1">
      <c r="G91" s="11"/>
      <c r="J91" s="9"/>
    </row>
    <row r="92" ht="36.75" customHeight="1">
      <c r="J92" s="9"/>
    </row>
    <row r="93" ht="36.75" customHeight="1">
      <c r="J93" s="9"/>
    </row>
    <row r="94" ht="36.75" customHeight="1">
      <c r="J94" s="9"/>
    </row>
    <row r="95" ht="36.75" customHeight="1">
      <c r="J95" s="9"/>
    </row>
    <row r="96" ht="36.75" customHeight="1">
      <c r="J96" s="9"/>
    </row>
    <row r="97" ht="36.75" customHeight="1">
      <c r="J97" s="9"/>
    </row>
    <row r="98" ht="36.75" customHeight="1">
      <c r="J98" s="9"/>
    </row>
    <row r="99" ht="36.75" customHeight="1">
      <c r="J99" s="9"/>
    </row>
    <row r="100" ht="36.75" customHeight="1">
      <c r="J100" s="9"/>
    </row>
    <row r="101" ht="36.75" customHeight="1">
      <c r="J101" s="9"/>
    </row>
    <row r="102" ht="36.75" customHeight="1">
      <c r="J102" s="9"/>
    </row>
    <row r="103" ht="36.75" customHeight="1">
      <c r="J103" s="9"/>
    </row>
    <row r="104" ht="36.75" customHeight="1">
      <c r="J104" s="9"/>
    </row>
    <row r="105" ht="36.75" customHeight="1">
      <c r="J105" s="9"/>
    </row>
    <row r="106" ht="36.75" customHeight="1">
      <c r="J106" s="9"/>
    </row>
    <row r="107" ht="36.75" customHeight="1">
      <c r="J107" s="9"/>
    </row>
    <row r="108" ht="36.75" customHeight="1">
      <c r="J108" s="9"/>
    </row>
    <row r="109" ht="36.75" customHeight="1">
      <c r="J109" s="9"/>
    </row>
    <row r="110" ht="36.75" customHeight="1">
      <c r="J110" s="9"/>
    </row>
    <row r="111" ht="36.75" customHeight="1">
      <c r="J111" s="9"/>
    </row>
    <row r="112" ht="36.75" customHeight="1">
      <c r="J112" s="9"/>
    </row>
    <row r="113" ht="36.75" customHeight="1">
      <c r="J113" s="9"/>
    </row>
    <row r="114" ht="36.75" customHeight="1">
      <c r="J114" s="9"/>
    </row>
    <row r="115" ht="36.75" customHeight="1">
      <c r="J115" s="9"/>
    </row>
    <row r="116" ht="36.75" customHeight="1">
      <c r="J116" s="9"/>
    </row>
    <row r="117" ht="36.75" customHeight="1">
      <c r="J117" s="9"/>
    </row>
    <row r="118" ht="36.75" customHeight="1">
      <c r="J118" s="9"/>
    </row>
    <row r="119" ht="36.75" customHeight="1">
      <c r="J119" s="9"/>
    </row>
    <row r="120" ht="36.75" customHeight="1">
      <c r="J120" s="9"/>
    </row>
    <row r="121" ht="36.75" customHeight="1">
      <c r="J121" s="9"/>
    </row>
  </sheetData>
  <sheetProtection selectLockedCells="1" selectUnlockedCells="1"/>
  <mergeCells count="70">
    <mergeCell ref="E41:E42"/>
    <mergeCell ref="H41:H42"/>
    <mergeCell ref="A41:A42"/>
    <mergeCell ref="B41:B42"/>
    <mergeCell ref="C41:C42"/>
    <mergeCell ref="D41:D42"/>
    <mergeCell ref="E46:E47"/>
    <mergeCell ref="H46:H47"/>
    <mergeCell ref="A44:A45"/>
    <mergeCell ref="B44:B45"/>
    <mergeCell ref="A46:A47"/>
    <mergeCell ref="B46:B47"/>
    <mergeCell ref="C46:C47"/>
    <mergeCell ref="D46:D47"/>
    <mergeCell ref="C44:C45"/>
    <mergeCell ref="D44:D45"/>
    <mergeCell ref="E44:E45"/>
    <mergeCell ref="H44:H45"/>
    <mergeCell ref="A6:A7"/>
    <mergeCell ref="D6:D7"/>
    <mergeCell ref="E6:E7"/>
    <mergeCell ref="H6:H7"/>
    <mergeCell ref="E23:E24"/>
    <mergeCell ref="H23:H24"/>
    <mergeCell ref="B6:B7"/>
    <mergeCell ref="C6:C7"/>
    <mergeCell ref="A23:A24"/>
    <mergeCell ref="B23:B24"/>
    <mergeCell ref="C23:C24"/>
    <mergeCell ref="D23:D24"/>
    <mergeCell ref="E25:E27"/>
    <mergeCell ref="H25:H27"/>
    <mergeCell ref="A28:A30"/>
    <mergeCell ref="B28:B30"/>
    <mergeCell ref="A25:A27"/>
    <mergeCell ref="B25:B27"/>
    <mergeCell ref="C25:C27"/>
    <mergeCell ref="D25:D27"/>
    <mergeCell ref="E28:E30"/>
    <mergeCell ref="H28:H30"/>
    <mergeCell ref="C28:C30"/>
    <mergeCell ref="D28:D30"/>
    <mergeCell ref="C34:C36"/>
    <mergeCell ref="D34:D36"/>
    <mergeCell ref="E31:E33"/>
    <mergeCell ref="H31:H33"/>
    <mergeCell ref="C31:C33"/>
    <mergeCell ref="D31:D33"/>
    <mergeCell ref="A31:A33"/>
    <mergeCell ref="B31:B33"/>
    <mergeCell ref="A34:A36"/>
    <mergeCell ref="B34:B36"/>
    <mergeCell ref="A86:I86"/>
    <mergeCell ref="H81:H83"/>
    <mergeCell ref="B78:B80"/>
    <mergeCell ref="D81:D83"/>
    <mergeCell ref="E81:E83"/>
    <mergeCell ref="A81:A83"/>
    <mergeCell ref="B81:B83"/>
    <mergeCell ref="C81:C83"/>
    <mergeCell ref="A1:I1"/>
    <mergeCell ref="A2:I2"/>
    <mergeCell ref="A3:I3"/>
    <mergeCell ref="E78:E80"/>
    <mergeCell ref="H78:H80"/>
    <mergeCell ref="C78:C80"/>
    <mergeCell ref="D78:D80"/>
    <mergeCell ref="A78:A80"/>
    <mergeCell ref="E34:E36"/>
    <mergeCell ref="H34:H36"/>
  </mergeCells>
  <printOptions horizontalCentered="1"/>
  <pageMargins left="0" right="0" top="0.5905511811023623" bottom="0.3937007874015748" header="0.1968503937007874" footer="0.1968503937007874"/>
  <pageSetup fitToHeight="100" horizontalDpi="300" verticalDpi="300" orientation="landscape" paperSize="9" scale="41" r:id="rId1"/>
  <headerFooter alignWithMargins="0">
    <oddFooter>&amp;CPágina &amp;P de &amp;N</oddFooter>
  </headerFooter>
  <rowBreaks count="4" manualBreakCount="4">
    <brk id="18" max="8" man="1"/>
    <brk id="36" max="8" man="1"/>
    <brk id="54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2020-02-11T17:54:03Z</cp:lastPrinted>
  <dcterms:created xsi:type="dcterms:W3CDTF">2015-02-23T14:18:13Z</dcterms:created>
  <dcterms:modified xsi:type="dcterms:W3CDTF">2020-03-16T13:40:08Z</dcterms:modified>
  <cp:category/>
  <cp:version/>
  <cp:contentType/>
  <cp:contentStatus/>
</cp:coreProperties>
</file>