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Fevereiro 2014" sheetId="1" r:id="rId1"/>
  </sheets>
  <definedNames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5">#REF!</definedName>
    <definedName name="Excel_BuiltIn_Print_Titles_6">#REF!</definedName>
    <definedName name="_xlnm.Print_Titles" localSheetId="0">'Fevereiro 2014'!$1:$5</definedName>
  </definedNames>
  <calcPr fullCalcOnLoad="1"/>
</workbook>
</file>

<file path=xl/sharedStrings.xml><?xml version="1.0" encoding="utf-8"?>
<sst xmlns="http://schemas.openxmlformats.org/spreadsheetml/2006/main" count="292" uniqueCount="191">
  <si>
    <t>REPASSES PÚBLICOS AO TERCEIRO SETOR</t>
  </si>
  <si>
    <t>RELAÇÃO DOS AJUSTES COM ENTIDADES NÃO-GOVERNAMENTAIS, SEM FINS LUCRATIVOS, DE VALOR INFERIOR AO LIMITE DE REMESSA AO TCESP</t>
  </si>
  <si>
    <t>VALORES REPASSADOS DURANTE O EXERCÍCIO DE 2014</t>
  </si>
  <si>
    <t>ÓRGÃO CONCESSOR:  PREFEITURA DA ESTÂNCIA DE ATIBAIA</t>
  </si>
  <si>
    <t>CONVÊNIO
N° (*)</t>
  </si>
  <si>
    <t>ENTIDADE BENEFICIÁRIA/CNPJ</t>
  </si>
  <si>
    <t>ENDEREÇO ENTIDADE</t>
  </si>
  <si>
    <t>DATA</t>
  </si>
  <si>
    <t>VIGÊNCIA
ATÉ</t>
  </si>
  <si>
    <t>VALOR GLOBAL DO AJUSTE</t>
  </si>
  <si>
    <t>FONTE</t>
  </si>
  <si>
    <t>OBJETO</t>
  </si>
  <si>
    <t>VALOR REPASSADO NO EXERCÍCIO ATÉ 28/02/2014</t>
  </si>
  <si>
    <t>008/2013 – SAÚDE/PSF – Proc. 9.717/2013</t>
  </si>
  <si>
    <t>Irmandade de Misericórdia de Atibaia – CNPJ 44.510.485/0001-39</t>
  </si>
  <si>
    <t>Praça Dr Miguel Vairo, s/nº  Centro – Atibaia – SP</t>
  </si>
  <si>
    <t>01</t>
  </si>
  <si>
    <t>Prestar atendimento de qualidade, integral e humano nas Unidades de Saúde.</t>
  </si>
  <si>
    <t>063/2013 – SADS – Proc.9.037/2013</t>
  </si>
  <si>
    <t>Casulo – Centro de Desenvolvimento e Integração Social da Criança Perdoense. CNPJ 04.456.594/0002-81</t>
  </si>
  <si>
    <t>Rua João Franco de Camargo, 551 – Centro – Bom Jesus dos Perdões/SP</t>
  </si>
  <si>
    <t>30 dias após a liberação do último repasse</t>
  </si>
  <si>
    <t>2</t>
  </si>
  <si>
    <t>Execução do Projeto Casulo Acolher.</t>
  </si>
  <si>
    <t>5</t>
  </si>
  <si>
    <t>084/2013 – SADS Proc 44.824/2013</t>
  </si>
  <si>
    <t>Entidade de Assistência Social Dorcas – CNPJ 51.295.293/0001-12</t>
  </si>
  <si>
    <t>Rua Barbara Puzzoni Profeta, 109 – Chácara do Camilo – Atibaia/SP</t>
  </si>
  <si>
    <t>30 dias após a liberação do último repasse da Secretaria Estadual de Des. Social</t>
  </si>
  <si>
    <t>02</t>
  </si>
  <si>
    <t>Execução do Projeto Recriando as Férias</t>
  </si>
  <si>
    <t>085/2013 – SADS Proc. 44.826/2013</t>
  </si>
  <si>
    <t>Associação de Difusão Cultural de Atibaia – CNPJ 54.676.184/0001-33</t>
  </si>
  <si>
    <t>Rua Doutor Oswaldo Urioste, 41 – Centro – Atibaia/SP</t>
  </si>
  <si>
    <t>Execução do Projeto Oficinema</t>
  </si>
  <si>
    <t>Organização Social Pró Vida – CNPJ 10.995.737/0001-45</t>
  </si>
  <si>
    <t>Rua Pedro Marcelo, 235 – Jd Ana Luiza – Itupeva/SP</t>
  </si>
  <si>
    <t>Fomento à execução de atividades na área da saúde em Atibaia, especificamente da gestão e execução das ações e serviços de saúde do Hospital e Maternidade São José da Irmandade de Misericórdia de Atibaia.</t>
  </si>
  <si>
    <t>05</t>
  </si>
  <si>
    <t>Fomento à execução de atividades na área da saúde em Atibaia, especificamente da gestão e execução das ações e serviços de saúde da Unidade de Pronto Atendimento (UPA)-Porte II 24 H JD Cerejeiras.</t>
  </si>
  <si>
    <t>001/2014 – Creche Comunitária – Proc. 42.085/2013</t>
  </si>
  <si>
    <t>Associação de Serviços Assistenciais de Atibaia – ASA – CNPJ 44.707.206/0001-21</t>
  </si>
  <si>
    <t>Avenida Professor Carlos Alberto Alves de Carvalho Pinto, 170, Centro, Atibaia/SP</t>
  </si>
  <si>
    <t>Atendimento de até 140 crianças, na faixa etária de 03 meses a 03 anos completos em período integral.</t>
  </si>
  <si>
    <t>002/2014 – Creche Comunitária – Proc. 42.247/2013</t>
  </si>
  <si>
    <t>Grupo Cristão Assistencial Casa do Pão – CNPJ 03.666.335/0001-31</t>
  </si>
  <si>
    <t>Rua Alberto de Almeida Brandão, 185 – Maracanã Atibaia/SP</t>
  </si>
  <si>
    <t>Atendimento de até 30 crianças, na faixa etária de 02 a 05 anos.</t>
  </si>
  <si>
    <t>003/2014 – Creche Comunitária – Proc. 42.500/2013</t>
  </si>
  <si>
    <t>Instituto Social Educativo e Beneficente Novo Signo CNPJ 78.636.974/0009-00</t>
  </si>
  <si>
    <t>Rua Avelino Antonio de Campos, 225, Caetetuba, Atibaia, SP</t>
  </si>
  <si>
    <t>Atendimento de até 200 crianças na faixa etária de 02 a 03 anos e 11 meses de idade.</t>
  </si>
  <si>
    <t>004/2014 – Educação – Proc. 42.084/2013</t>
  </si>
  <si>
    <t>Espaço Crescer – Livre Criatividade CNPJ 04.226.574/0001-33</t>
  </si>
  <si>
    <t>Rua das Camélias, 520 – Chácara Fernão Dias, Atibaia/SP</t>
  </si>
  <si>
    <t>Execução do Projeto Arte de Educar, visando o atendimento no período de contra turno escolar de até 90 alunos.</t>
  </si>
  <si>
    <t>005/2014 – Educação Especial – Proc. 42.513/2013</t>
  </si>
  <si>
    <t>Associação de Pais e Amigos dos Excepcionais de Atibaia – APAE             CNPJ 47.952.825/0001-70</t>
  </si>
  <si>
    <t>Praça João Paulo II, 25 – Vila Nova Aclimação – Atibaia/SP</t>
  </si>
  <si>
    <t>Atendimento de até 145 educandos na faixa etária de 01 a 02 anos na Educação Precoce, de 03 a 05 anos na Educação Infantil, de 06 a 25 anos no Ensino Fundamental através do Programa Educação Especial.</t>
  </si>
  <si>
    <t>006/2014- - Creche Comunitária – Proc. 42.086/2013</t>
  </si>
  <si>
    <t>Fundação Grande Harmonia CNPJ 05.158.273/0002-63</t>
  </si>
  <si>
    <t>Rua João Pires, 848 – Centro, Atibaia/SP</t>
  </si>
  <si>
    <t>Atendimento de até 54 crianças na faixa etária de 02 a 03 anos completos.</t>
  </si>
  <si>
    <t>007/2014 – Creche Comunitária – Proc. 42.087/2013</t>
  </si>
  <si>
    <t>Associação de Moradores e Amigos do Bairro do Tanque – CNPJ 04.792.846/0001-62</t>
  </si>
  <si>
    <t>Rua Cristiano Krisberi, 173 – Jd. Paraíso – Bairro do Tanque – Atibaia/SP</t>
  </si>
  <si>
    <t>Atendimento de até 80 crianças, sendo 30 bebês de 06 meses a 01 ano e 11 meses e 50 crianças de 02 a 03 anos completos.</t>
  </si>
  <si>
    <t>008/2014 – Creche Comunitária – Proc. 42.507/2013</t>
  </si>
  <si>
    <t>Missão Evangélica Rohi M'Kadesh – CNPJ 03.440.315/0001-48</t>
  </si>
  <si>
    <t>Avenida São João, 557 – Centro, Atibaia/SP</t>
  </si>
  <si>
    <t>Atendimento de até 30 crianças, na faixa etária de 02 a 03 anos e 11 meses de idade.</t>
  </si>
  <si>
    <t>009/2014 – Creche Comunitária – Proc. 42.510/2013</t>
  </si>
  <si>
    <t>Atendimento de até 25 crianças, na faixa etária de 02 a 03 anos completos.</t>
  </si>
  <si>
    <t>010/2014 – Creche Comunitária – Proc. 42.511/2013</t>
  </si>
  <si>
    <t>Associação de Mães Amigas das Crianças Tia Bia Jardim Imperial – CNPJ 10.862.736/0001-22</t>
  </si>
  <si>
    <t>Rua Tóquio, 146 – Jd. Imperial, Atibaia/SP</t>
  </si>
  <si>
    <t>Atendimento de até 27 crianças, na faixa etária de 02 a 03 anos, 11 meses e 29 dias.</t>
  </si>
  <si>
    <t>011/2014 – SAÚDE/PSF – Proc. 45.100/2013</t>
  </si>
  <si>
    <t>012/2014 – Creche Comunitária – Proc. 42.506/2013</t>
  </si>
  <si>
    <t>Associação dos Moradores e Amigos do Bairro do Laranjal -  CNPJ 07.437.425/0001-01</t>
  </si>
  <si>
    <t>Estrada do Laranjal, s/nº Santa Maria do Laranjal, Atibaia/SP</t>
  </si>
  <si>
    <t>Atendimento de até 47 crianças, na faixa etária de 01 ano e meio a 06 anos completos.</t>
  </si>
  <si>
    <t>013/2014 – Creche Comunitária – Proc. 42.503/2013</t>
  </si>
  <si>
    <t>União dos Amigos dos Bairros do Itapetinga – UABI – CNPJ 00.983.589/001-95</t>
  </si>
  <si>
    <t xml:space="preserve">Avenida Santana, 2.267, Itapetinga – Atibaia/SP </t>
  </si>
  <si>
    <t>Atendimento de até 90 crianças, sendo 25 bebês de 06 meses a 01 anos e 11 meses e 65 crianças de 02 a 05 anos e 11 meses de idade.</t>
  </si>
  <si>
    <t>014/2014 – SADS/CMAS – Proc. 39.039/2013</t>
  </si>
  <si>
    <t>Executar o Programa Construindo Novos Caminhos.</t>
  </si>
  <si>
    <t>015/2014 – SADS/CMAS – Proc. 39.019/2013</t>
  </si>
  <si>
    <t>Associação Espirita Beneficente  e Educacional Casa do Caminho  - CNPJ 86.790.268/0001-90</t>
  </si>
  <si>
    <t>Estrada dos Perines, 230 – Boa Vista – Atibaia/SP</t>
  </si>
  <si>
    <t>30 dias após a liberação do último repasse do Ministério</t>
  </si>
  <si>
    <t>Execução do Projeto Abrigamento Institucional Centro de Apoio à Criança “Ninho de Luz”</t>
  </si>
  <si>
    <t>016/2014 – SADS/CMAS – Proc. 39.080/2013</t>
  </si>
  <si>
    <t>Casa do Pequeno Trabalhador de Atibaia – 44.706.869/0001-21</t>
  </si>
  <si>
    <t>Rua Vereador Pedro Tacco, 48 – Centro – Atibaia/SP</t>
  </si>
  <si>
    <t>Executar o Projeto “Promovendo Cidadania”, visando atuar junto às crianças e adolescentes no fortalecimento de seus vínculos familiares.</t>
  </si>
  <si>
    <t>017/2014 – SADS – Proc. 45.028/2013</t>
  </si>
  <si>
    <t>Executar o Programa de Orientação para Inclusão no Mercado de Trabalho – POIMT.</t>
  </si>
  <si>
    <t>018/2014 – SADS/CMAS – Proc. 39.02/2013</t>
  </si>
  <si>
    <t>ONG Brasil do Futuro – CNPJ 15.814.815/0001-81</t>
  </si>
  <si>
    <t>Estrada Tapuias, nº 550 – Jardim Estância Brasil, Atibaia/SP</t>
  </si>
  <si>
    <t>Executar o Projeto Flor de Lotus I, visando o atendimento a 100 (cem) crianças/adolescentes na faixa etária de 06 a 18 anos e seus respectivos familiares expostos a riscos sociais e vulnerabilidade – Jardim Imperial</t>
  </si>
  <si>
    <t xml:space="preserve">019/2014 – SADS/CMAS – Proc. 39.009/2013 e 1º T A </t>
  </si>
  <si>
    <t>Executar  o Projeto Reviver, visando o acolhimento imediato e emergencial de 50 (cinquenta) pessoas/dia em situação de rua e desabrigo por abandono</t>
  </si>
  <si>
    <t>020/2014 – SADS/CMAS – Proc. 39.012/2013</t>
  </si>
  <si>
    <t>Executar o Projeto Flor de Lotus II, visando o atendimento de 100 (cem) crianças e adolescentes na faixa etária de 06 a 18 anos incompletos e seus respectivos familiares expostos a riscos sociais e vulnerabilidade – Bairro do Portão</t>
  </si>
  <si>
    <t>021/2014 – SADS/CMAS – Proc. 39.048/2013</t>
  </si>
  <si>
    <t>Irmandade Civil Pró Vila de São Vicente de Paulo CNPJ 44.515.963/0001-01</t>
  </si>
  <si>
    <t>Rua São Vicente de Paulo, 30 – Centro, Atibaia/SP</t>
  </si>
  <si>
    <t>Execução do Programa de Proteção Social Especial de Alta Complexidade, que visa atender pessoas idosas provenientes de Atibaia</t>
  </si>
  <si>
    <t>022/2014 – Creche Comunitária – Proc. 42.501/2013</t>
  </si>
  <si>
    <t>Associação Carmelitas de São José – CNPJ 04.178.469/0001-76</t>
  </si>
  <si>
    <t>Rod. Fernão dias, Km 51, Bairro do Portão, Atibaia/SP</t>
  </si>
  <si>
    <t>Atendimento de até 39 crianças, na faixa etária de 02 a 03 anos e 11 meses de idade.</t>
  </si>
  <si>
    <t>023/2014 – Creche Comunitária – Proc. 42.505/2013</t>
  </si>
  <si>
    <t>Associação dos Moradores e Amigos do Jardim Maristela II – AMAM II – CNPJ 07.871.604/0001-52</t>
  </si>
  <si>
    <t>Rua Cinco, nº 300 – Jardim Maristela II, Atibaia/SP</t>
  </si>
  <si>
    <t>Atendimento de até 35 crianças, na faixa etária de 02 a 03 anos completos.</t>
  </si>
  <si>
    <t>024/2014 – SADS/CMAS – Proc. 39.063/2013</t>
  </si>
  <si>
    <t>Rua Presidente Lincoln, nº 44 – Vila Loanda, Atibaia/SP</t>
  </si>
  <si>
    <t>Execução do Projeto Lar Ninho de Estrelas, que visa o acolhimento institucional de 20 crianças e adolescentes, com faixa etária de 0 a 17 anos, 11 meses e 29 dias de ambos os sexos.</t>
  </si>
  <si>
    <t>025/2014 – SAÚDE Proc. 45.525/2013</t>
  </si>
  <si>
    <t>Executar o Programa Habilitar e Reabilitar para Incluir.</t>
  </si>
  <si>
    <t>026/2014 – SADS/CMAS – Proc. 39.058/2013</t>
  </si>
  <si>
    <t>Execução do Projeto Casulo Acolher, que visa o acolhimento institucional de 20 crianças e adolescentes, com faixa etária de 0 a 17 anos, 11 meses e 29 dias de ambos os sexos</t>
  </si>
  <si>
    <t>027/2014 – SADS/CMAS – Proc, 39.014/2013</t>
  </si>
  <si>
    <t>Execução do Projeto Luz do Caminho – Desenvolvimento Pessoal e Preparação de Jovens para o Trabalho.</t>
  </si>
  <si>
    <t>028/2014 – SADS/CMAS – Proc. 39.065/2013</t>
  </si>
  <si>
    <t>Lar Dona Mariquinha do Amaral – CNPJ 51.867.695/0001-44</t>
  </si>
  <si>
    <t>Avenida São João, s/nº – Centro, Atibaia/SP</t>
  </si>
  <si>
    <t>Execução do Projeto Aprender a Ser, visando o acolhimento de 20 crianças e adolescentes de 0 a 18 anos incompletos de ambos os sexos.</t>
  </si>
  <si>
    <t>029/2014 – SADS/CMAS – Proc. 39.010/2013</t>
  </si>
  <si>
    <t>Execução do Projeto Crescendo para a Cidadania, visando promover oficinas socioeducativas às crianças e adolescentes de 06 a 18 anos incompletos.</t>
  </si>
  <si>
    <t>030/2014 – SADS/CMAS – Proc. 39.055/2013</t>
  </si>
  <si>
    <t>Executar o Programa APAE em Domicílio, visando atendimento especializado às pessoas com deficiência e idosos com algum grau de dependência.</t>
  </si>
  <si>
    <t>031/2014 – Cultura – Proc. 46.326/2013</t>
  </si>
  <si>
    <t>Associação dos Pais e Amigos da Fanfarra Municipal de Atibaia – CNPJ 07.712.462/0001-80</t>
  </si>
  <si>
    <t>Avenida Joviano Alvim, nº 1.322 – Atibaia Jardim, Atibaia/SP</t>
  </si>
  <si>
    <t>Execução do Projeto Educando com Música e Cidadania.</t>
  </si>
  <si>
    <t>032/2014 – Proc. 45.960/2013</t>
  </si>
  <si>
    <t>AMICRI - Associação Amigos da Criança de Atibaia – CNPJ 00.644.883/0001-72</t>
  </si>
  <si>
    <t>Avenida Professor Odair da Silva Pinto, 955, Guaxinduva, Atibaia/SP</t>
  </si>
  <si>
    <t>Executar o Programa Centro de Referência da Mulher em situação de Violência.</t>
  </si>
  <si>
    <t>033/2014 – SADS/CMAS – Proc. 45.027/2013</t>
  </si>
  <si>
    <t>Executar o Programa Central de Penas e Medidas alternativas, visando prover o encaminhamento, acompanhamento e orientação adequados às pessoas condenadas a cumprir Pena Alternativa de Prestação de Serviços à Comunidade.</t>
  </si>
  <si>
    <t>034/2014 – SADS – Proc. 39.051/2013</t>
  </si>
  <si>
    <t>Executar o Projeto de Atenção Psicossocial à criança e ao adolescente vítima de violência física, psicológica e negligência.</t>
  </si>
  <si>
    <t>035/2014 – Cultura – Carnaval/2014 – Proc. 43.454/2013</t>
  </si>
  <si>
    <t>Grêmio Recreativo Cultural Escola de Samba Mocidade da Vila – CNPJ 59.024.067/0001-09</t>
  </si>
  <si>
    <t>Praça Brasília, s/nº – Alvinópolis – Atibaia/SP</t>
  </si>
  <si>
    <t>Execução do Desfile e Concursos Carnavalesco de 2014</t>
  </si>
  <si>
    <t>036/2014 – Cultura – Carnaval/2014 – Proc. 43.595/2013</t>
  </si>
  <si>
    <t>Grêmio Recreativo, Cultural e Social Escola de Samba Esportistas de Atibaia – CNPJ 04.835.908/0001-76</t>
  </si>
  <si>
    <t>Avenida Brigadeiro José Vicente de Faria de Lima, 761 – Atibaia Jardim</t>
  </si>
  <si>
    <t>037/2014 – Cultura – Carnaval/2014 – Proc. 43.435/2013</t>
  </si>
  <si>
    <t>Escola de Samba Imperial de Atibaia – CNPJ 08.889.199/0001-62</t>
  </si>
  <si>
    <t>Rua Liberdade, 125 – Jardim Imperial – Atibaia/SP</t>
  </si>
  <si>
    <t>038/2014 – Proc. 2.199/2014</t>
  </si>
  <si>
    <t>Execução do Projeto “Melhor Idade”</t>
  </si>
  <si>
    <t>039/2014 – Cultura – Carnaval/2014 – Proc. 45.057/2013</t>
  </si>
  <si>
    <t>Grêmio Recreativo Cultural Escola de Samba Independência – CNPJ 59.023.499/0001-03</t>
  </si>
  <si>
    <t xml:space="preserve">Rua José Inácio, 461 – Centro – Atibaia/SP </t>
  </si>
  <si>
    <t>040/2014 – Creche Comunitária – Proc. 2.155/2014</t>
  </si>
  <si>
    <t>Associação dos Moradores Jardim São Felipe, Jardim Ciliar e Jardim Santo Antônio  - CNPJ 59.018.135/0001-27</t>
  </si>
  <si>
    <t>Rua Anna Mathias Vairo, s/nº – Jardim São Felipe, Atibaia/SP</t>
  </si>
  <si>
    <t>Atendimento de até 27 (vinte e sete) crianças, na faixa etária de 01 ano e 8 meses a 03 anos de idade completos.</t>
  </si>
  <si>
    <t>041/2014 – Esportes Proc. 465/2014</t>
  </si>
  <si>
    <t>Associação Futebol Atibaia CNPJ 14.751.299/0001-20</t>
  </si>
  <si>
    <t>Alameda Sofia, 214 – Parque das Nações, Atibaia/SP</t>
  </si>
  <si>
    <t>Execução do Projeto Celeiro de Craques.</t>
  </si>
  <si>
    <t>042/2014 – Esportes Proc. 1.161/2014</t>
  </si>
  <si>
    <t>Associação Paradesportistas de Atibaia – APA. - CNPJ 11.846.291/0001-50</t>
  </si>
  <si>
    <t>Rua Riachuelo, 124 – Jardim Imperial – Atibaia/SP</t>
  </si>
  <si>
    <t>Execução do Projeto Natação na Escola.</t>
  </si>
  <si>
    <t>043/2014 – Esportes Proc. 1.072/2014</t>
  </si>
  <si>
    <t>Associação Paulo Alvim de Judô – Atibaia – A.P.A.J.A. - CNPJ 07.547.005/0001-88</t>
  </si>
  <si>
    <t>Avenida Clóvis Soares, 625 – Alvinópolis – Atibaia/SP</t>
  </si>
  <si>
    <t>Execução dos Projetos Judô de Participação e Judô Sócio Educativo</t>
  </si>
  <si>
    <t>044/2014 – Cultura Proc. 43.298/2013</t>
  </si>
  <si>
    <t>Grêmio Recreativo Acadêmicos do Cerejeiras – CNPJ 05.459.049/0001-20</t>
  </si>
  <si>
    <t>Rua José Aparecido Verutti, nº 80 – Jardim Cerejeiras – Atibaia/SP</t>
  </si>
  <si>
    <t>045/2014 – Educação Proc. 5.721/2014</t>
  </si>
  <si>
    <t>Execução do Programa da Juventude “Anália Franco”, visando o atendimento contraturno escolar.</t>
  </si>
  <si>
    <t>047/2014 – Esportes Proc. 3.891/2014</t>
  </si>
  <si>
    <t>Execução do Projeto Atletismo e Natação para pessoas com deficiência.</t>
  </si>
  <si>
    <t xml:space="preserve"> </t>
  </si>
  <si>
    <t>Atibaia, 28 de Fevereiro de 2014</t>
  </si>
  <si>
    <t>01 – 373.000,00</t>
  </si>
  <si>
    <t>05 – 27.000,00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</si>
</sst>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#.00;[Red]\-#,###.00"/>
  </numFmts>
  <fonts count="47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62"/>
      <name val="Arial"/>
      <family val="2"/>
    </font>
    <font>
      <b/>
      <sz val="9"/>
      <color indexed="9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5F89"/>
      <name val="Arial"/>
      <family val="2"/>
    </font>
    <font>
      <sz val="10"/>
      <color theme="3"/>
      <name val="Arial"/>
      <family val="2"/>
    </font>
    <font>
      <b/>
      <sz val="9"/>
      <color theme="0"/>
      <name val="Arial"/>
      <family val="2"/>
    </font>
    <font>
      <sz val="8"/>
      <color theme="3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2" fillId="34" borderId="13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4" fontId="2" fillId="0" borderId="14" xfId="0" applyNumberFormat="1" applyFont="1" applyBorder="1" applyAlignment="1">
      <alignment horizontal="center" vertical="center"/>
    </xf>
    <xf numFmtId="43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3" fontId="2" fillId="34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3" fontId="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 indent="1"/>
    </xf>
    <xf numFmtId="14" fontId="2" fillId="0" borderId="16" xfId="0" applyNumberFormat="1" applyFont="1" applyBorder="1" applyAlignment="1">
      <alignment horizontal="center" vertical="center"/>
    </xf>
    <xf numFmtId="43" fontId="2" fillId="0" borderId="16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 indent="1"/>
    </xf>
    <xf numFmtId="14" fontId="2" fillId="0" borderId="18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1"/>
    </xf>
    <xf numFmtId="14" fontId="2" fillId="0" borderId="16" xfId="0" applyNumberFormat="1" applyFont="1" applyBorder="1" applyAlignment="1">
      <alignment horizontal="center" vertical="center"/>
    </xf>
    <xf numFmtId="43" fontId="2" fillId="0" borderId="16" xfId="0" applyNumberFormat="1" applyFont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 wrapText="1" indent="1"/>
    </xf>
    <xf numFmtId="43" fontId="2" fillId="34" borderId="17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left" vertical="center" wrapText="1" indent="1"/>
    </xf>
    <xf numFmtId="43" fontId="2" fillId="34" borderId="21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43" fontId="2" fillId="0" borderId="16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SheetLayoutView="100" zoomScalePageLayoutView="0" workbookViewId="0" topLeftCell="A58">
      <selection activeCell="A67" sqref="A67:I67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9.140625" style="0" customWidth="1"/>
    <col min="6" max="6" width="15.7109375" style="1" customWidth="1"/>
    <col min="7" max="7" width="14.7109375" style="2" customWidth="1"/>
    <col min="8" max="8" width="35.7109375" style="0" customWidth="1"/>
    <col min="9" max="9" width="15.7109375" style="3" customWidth="1"/>
  </cols>
  <sheetData>
    <row r="1" spans="1:11" s="7" customFormat="1" ht="30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6"/>
      <c r="K1" s="6"/>
    </row>
    <row r="2" spans="1:11" s="7" customFormat="1" ht="30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8"/>
      <c r="K2" s="8"/>
    </row>
    <row r="3" spans="1:11" s="7" customFormat="1" ht="30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6"/>
      <c r="K3" s="6"/>
    </row>
    <row r="4" spans="1:11" s="7" customFormat="1" ht="30" customHeight="1" thickBot="1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9"/>
      <c r="K4" s="9"/>
    </row>
    <row r="5" spans="1:9" s="13" customFormat="1" ht="49.5" customHeight="1" thickBot="1" thickTop="1">
      <c r="A5" s="10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2" t="s">
        <v>12</v>
      </c>
    </row>
    <row r="6" spans="1:9" s="4" customFormat="1" ht="49.5" customHeight="1" thickTop="1">
      <c r="A6" s="14" t="s">
        <v>13</v>
      </c>
      <c r="B6" s="15" t="s">
        <v>14</v>
      </c>
      <c r="C6" s="15" t="s">
        <v>15</v>
      </c>
      <c r="D6" s="16">
        <v>41361</v>
      </c>
      <c r="E6" s="16">
        <v>41670</v>
      </c>
      <c r="F6" s="17">
        <v>1600000</v>
      </c>
      <c r="G6" s="18" t="s">
        <v>16</v>
      </c>
      <c r="H6" s="15" t="s">
        <v>17</v>
      </c>
      <c r="I6" s="19">
        <f>82217.13+1656.21</f>
        <v>83873.34000000001</v>
      </c>
    </row>
    <row r="7" spans="1:9" s="4" customFormat="1" ht="49.5" customHeight="1">
      <c r="A7" s="36" t="s">
        <v>18</v>
      </c>
      <c r="B7" s="37" t="s">
        <v>19</v>
      </c>
      <c r="C7" s="37" t="s">
        <v>20</v>
      </c>
      <c r="D7" s="39">
        <v>41396</v>
      </c>
      <c r="E7" s="40" t="s">
        <v>21</v>
      </c>
      <c r="F7" s="41">
        <v>246400</v>
      </c>
      <c r="G7" s="20" t="s">
        <v>22</v>
      </c>
      <c r="H7" s="37" t="s">
        <v>23</v>
      </c>
      <c r="I7" s="21">
        <v>10500</v>
      </c>
    </row>
    <row r="8" spans="1:9" s="4" customFormat="1" ht="49.5" customHeight="1">
      <c r="A8" s="36"/>
      <c r="B8" s="37"/>
      <c r="C8" s="37"/>
      <c r="D8" s="39"/>
      <c r="E8" s="40"/>
      <c r="F8" s="41"/>
      <c r="G8" s="20" t="s">
        <v>24</v>
      </c>
      <c r="H8" s="37"/>
      <c r="I8" s="21">
        <v>3250</v>
      </c>
    </row>
    <row r="9" spans="1:9" s="4" customFormat="1" ht="49.5" customHeight="1">
      <c r="A9" s="32" t="s">
        <v>25</v>
      </c>
      <c r="B9" s="22" t="s">
        <v>26</v>
      </c>
      <c r="C9" s="22" t="s">
        <v>27</v>
      </c>
      <c r="D9" s="23">
        <v>41626</v>
      </c>
      <c r="E9" s="23" t="s">
        <v>28</v>
      </c>
      <c r="F9" s="24">
        <v>49601</v>
      </c>
      <c r="G9" s="20" t="s">
        <v>29</v>
      </c>
      <c r="H9" s="22" t="s">
        <v>30</v>
      </c>
      <c r="I9" s="33">
        <v>8415</v>
      </c>
    </row>
    <row r="10" spans="1:9" s="4" customFormat="1" ht="49.5" customHeight="1">
      <c r="A10" s="32" t="s">
        <v>31</v>
      </c>
      <c r="B10" s="22" t="s">
        <v>32</v>
      </c>
      <c r="C10" s="22" t="s">
        <v>33</v>
      </c>
      <c r="D10" s="23">
        <v>41626</v>
      </c>
      <c r="E10" s="23" t="s">
        <v>28</v>
      </c>
      <c r="F10" s="24">
        <v>47300</v>
      </c>
      <c r="G10" s="20" t="s">
        <v>29</v>
      </c>
      <c r="H10" s="22" t="s">
        <v>34</v>
      </c>
      <c r="I10" s="33">
        <v>7300</v>
      </c>
    </row>
    <row r="11" spans="1:9" s="4" customFormat="1" ht="49.5" customHeight="1">
      <c r="A11" s="36"/>
      <c r="B11" s="37" t="s">
        <v>35</v>
      </c>
      <c r="C11" s="37" t="s">
        <v>36</v>
      </c>
      <c r="D11" s="39">
        <v>41640</v>
      </c>
      <c r="E11" s="40">
        <v>42004</v>
      </c>
      <c r="F11" s="41">
        <f>4420000+13352000+4368000</f>
        <v>22140000</v>
      </c>
      <c r="G11" s="20" t="s">
        <v>16</v>
      </c>
      <c r="H11" s="37" t="s">
        <v>37</v>
      </c>
      <c r="I11" s="21">
        <f>616000+860666.66</f>
        <v>1476666.6600000001</v>
      </c>
    </row>
    <row r="12" spans="1:9" s="4" customFormat="1" ht="49.5" customHeight="1">
      <c r="A12" s="36"/>
      <c r="B12" s="37"/>
      <c r="C12" s="37"/>
      <c r="D12" s="39"/>
      <c r="E12" s="40"/>
      <c r="F12" s="41"/>
      <c r="G12" s="20" t="s">
        <v>38</v>
      </c>
      <c r="H12" s="37"/>
      <c r="I12" s="21">
        <f>368333.34</f>
        <v>368333.34</v>
      </c>
    </row>
    <row r="13" spans="1:9" s="4" customFormat="1" ht="49.5" customHeight="1">
      <c r="A13" s="32"/>
      <c r="B13" s="22" t="s">
        <v>35</v>
      </c>
      <c r="C13" s="22" t="s">
        <v>36</v>
      </c>
      <c r="D13" s="23">
        <v>41634</v>
      </c>
      <c r="E13" s="23">
        <v>41656</v>
      </c>
      <c r="F13" s="24">
        <v>69800</v>
      </c>
      <c r="G13" s="20" t="s">
        <v>16</v>
      </c>
      <c r="H13" s="22" t="s">
        <v>39</v>
      </c>
      <c r="I13" s="33">
        <v>69800</v>
      </c>
    </row>
    <row r="14" spans="1:9" s="4" customFormat="1" ht="49.5" customHeight="1">
      <c r="A14" s="36"/>
      <c r="B14" s="37" t="s">
        <v>35</v>
      </c>
      <c r="C14" s="37" t="s">
        <v>36</v>
      </c>
      <c r="D14" s="39">
        <v>41637</v>
      </c>
      <c r="E14" s="40">
        <v>42001</v>
      </c>
      <c r="F14" s="41">
        <f>6206200+2100000</f>
        <v>8306200</v>
      </c>
      <c r="G14" s="20" t="s">
        <v>16</v>
      </c>
      <c r="H14" s="37" t="s">
        <v>39</v>
      </c>
      <c r="I14" s="21">
        <f>231000+292000</f>
        <v>523000</v>
      </c>
    </row>
    <row r="15" spans="1:9" s="4" customFormat="1" ht="49.5" customHeight="1">
      <c r="A15" s="36"/>
      <c r="B15" s="37"/>
      <c r="C15" s="37"/>
      <c r="D15" s="39"/>
      <c r="E15" s="40"/>
      <c r="F15" s="41"/>
      <c r="G15" s="20" t="s">
        <v>38</v>
      </c>
      <c r="H15" s="37"/>
      <c r="I15" s="21">
        <f>175000</f>
        <v>175000</v>
      </c>
    </row>
    <row r="16" spans="1:9" s="4" customFormat="1" ht="49.5" customHeight="1">
      <c r="A16" s="32" t="s">
        <v>40</v>
      </c>
      <c r="B16" s="22" t="s">
        <v>41</v>
      </c>
      <c r="C16" s="22" t="s">
        <v>42</v>
      </c>
      <c r="D16" s="23">
        <v>41641</v>
      </c>
      <c r="E16" s="23">
        <v>42004</v>
      </c>
      <c r="F16" s="24">
        <v>450780</v>
      </c>
      <c r="G16" s="20" t="s">
        <v>29</v>
      </c>
      <c r="H16" s="22" t="s">
        <v>43</v>
      </c>
      <c r="I16" s="33">
        <f>37565+37565</f>
        <v>75130</v>
      </c>
    </row>
    <row r="17" spans="1:9" s="4" customFormat="1" ht="49.5" customHeight="1">
      <c r="A17" s="32" t="s">
        <v>44</v>
      </c>
      <c r="B17" s="22" t="s">
        <v>45</v>
      </c>
      <c r="C17" s="22" t="s">
        <v>46</v>
      </c>
      <c r="D17" s="23">
        <v>41641</v>
      </c>
      <c r="E17" s="23">
        <v>42004</v>
      </c>
      <c r="F17" s="24">
        <v>70560</v>
      </c>
      <c r="G17" s="20" t="s">
        <v>29</v>
      </c>
      <c r="H17" s="22" t="s">
        <v>47</v>
      </c>
      <c r="I17" s="33">
        <f>5880+5880</f>
        <v>11760</v>
      </c>
    </row>
    <row r="18" spans="1:9" s="4" customFormat="1" ht="49.5" customHeight="1">
      <c r="A18" s="32" t="s">
        <v>48</v>
      </c>
      <c r="B18" s="22" t="s">
        <v>49</v>
      </c>
      <c r="C18" s="22" t="s">
        <v>50</v>
      </c>
      <c r="D18" s="23">
        <v>41641</v>
      </c>
      <c r="E18" s="23">
        <v>42004</v>
      </c>
      <c r="F18" s="24">
        <v>470400</v>
      </c>
      <c r="G18" s="20" t="s">
        <v>29</v>
      </c>
      <c r="H18" s="22" t="s">
        <v>51</v>
      </c>
      <c r="I18" s="33">
        <f>39200+39200</f>
        <v>78400</v>
      </c>
    </row>
    <row r="19" spans="1:9" s="4" customFormat="1" ht="49.5" customHeight="1">
      <c r="A19" s="32" t="s">
        <v>52</v>
      </c>
      <c r="B19" s="22" t="s">
        <v>53</v>
      </c>
      <c r="C19" s="22" t="s">
        <v>54</v>
      </c>
      <c r="D19" s="23">
        <v>41641</v>
      </c>
      <c r="E19" s="23">
        <v>42004</v>
      </c>
      <c r="F19" s="24">
        <v>60000</v>
      </c>
      <c r="G19" s="20" t="s">
        <v>16</v>
      </c>
      <c r="H19" s="22" t="s">
        <v>55</v>
      </c>
      <c r="I19" s="33">
        <f>5000+5000</f>
        <v>10000</v>
      </c>
    </row>
    <row r="20" spans="1:9" s="4" customFormat="1" ht="49.5" customHeight="1">
      <c r="A20" s="32" t="s">
        <v>56</v>
      </c>
      <c r="B20" s="22" t="s">
        <v>57</v>
      </c>
      <c r="C20" s="22" t="s">
        <v>58</v>
      </c>
      <c r="D20" s="23">
        <v>41641</v>
      </c>
      <c r="E20" s="23">
        <v>42004</v>
      </c>
      <c r="F20" s="24">
        <v>485460</v>
      </c>
      <c r="G20" s="20" t="s">
        <v>16</v>
      </c>
      <c r="H20" s="22" t="s">
        <v>59</v>
      </c>
      <c r="I20" s="33">
        <f>37107+37944</f>
        <v>75051</v>
      </c>
    </row>
    <row r="21" spans="1:9" s="4" customFormat="1" ht="49.5" customHeight="1">
      <c r="A21" s="32" t="s">
        <v>60</v>
      </c>
      <c r="B21" s="22" t="s">
        <v>61</v>
      </c>
      <c r="C21" s="22" t="s">
        <v>62</v>
      </c>
      <c r="D21" s="23">
        <v>41641</v>
      </c>
      <c r="E21" s="23">
        <v>42004</v>
      </c>
      <c r="F21" s="24">
        <v>127008</v>
      </c>
      <c r="G21" s="20" t="s">
        <v>29</v>
      </c>
      <c r="H21" s="22" t="s">
        <v>63</v>
      </c>
      <c r="I21" s="33">
        <f>10584+10584</f>
        <v>21168</v>
      </c>
    </row>
    <row r="22" spans="1:9" s="4" customFormat="1" ht="49.5" customHeight="1">
      <c r="A22" s="32" t="s">
        <v>64</v>
      </c>
      <c r="B22" s="22" t="s">
        <v>65</v>
      </c>
      <c r="C22" s="22" t="s">
        <v>66</v>
      </c>
      <c r="D22" s="23">
        <v>41641</v>
      </c>
      <c r="E22" s="23">
        <v>42004</v>
      </c>
      <c r="F22" s="24">
        <v>233160</v>
      </c>
      <c r="G22" s="20" t="s">
        <v>29</v>
      </c>
      <c r="H22" s="22" t="s">
        <v>67</v>
      </c>
      <c r="I22" s="33">
        <f>19430+19430</f>
        <v>38860</v>
      </c>
    </row>
    <row r="23" spans="1:9" s="4" customFormat="1" ht="49.5" customHeight="1">
      <c r="A23" s="32" t="s">
        <v>68</v>
      </c>
      <c r="B23" s="22" t="s">
        <v>69</v>
      </c>
      <c r="C23" s="22" t="s">
        <v>70</v>
      </c>
      <c r="D23" s="23">
        <v>41641</v>
      </c>
      <c r="E23" s="23">
        <v>42004</v>
      </c>
      <c r="F23" s="24">
        <v>70560</v>
      </c>
      <c r="G23" s="20" t="s">
        <v>29</v>
      </c>
      <c r="H23" s="22" t="s">
        <v>71</v>
      </c>
      <c r="I23" s="33">
        <f>5880+5880</f>
        <v>11760</v>
      </c>
    </row>
    <row r="24" spans="1:9" s="4" customFormat="1" ht="49.5" customHeight="1">
      <c r="A24" s="32" t="s">
        <v>72</v>
      </c>
      <c r="B24" s="22" t="s">
        <v>26</v>
      </c>
      <c r="C24" s="22" t="s">
        <v>27</v>
      </c>
      <c r="D24" s="23">
        <v>41641</v>
      </c>
      <c r="E24" s="23">
        <v>42004</v>
      </c>
      <c r="F24" s="24">
        <v>58800</v>
      </c>
      <c r="G24" s="20" t="s">
        <v>29</v>
      </c>
      <c r="H24" s="22" t="s">
        <v>73</v>
      </c>
      <c r="I24" s="33">
        <f>4900+4900</f>
        <v>9800</v>
      </c>
    </row>
    <row r="25" spans="1:9" s="4" customFormat="1" ht="49.5" customHeight="1">
      <c r="A25" s="32" t="s">
        <v>74</v>
      </c>
      <c r="B25" s="22" t="s">
        <v>75</v>
      </c>
      <c r="C25" s="22" t="s">
        <v>76</v>
      </c>
      <c r="D25" s="23">
        <v>41641</v>
      </c>
      <c r="E25" s="23">
        <v>42004</v>
      </c>
      <c r="F25" s="24">
        <v>63504</v>
      </c>
      <c r="G25" s="20" t="s">
        <v>29</v>
      </c>
      <c r="H25" s="22" t="s">
        <v>77</v>
      </c>
      <c r="I25" s="33">
        <f>5292+5292</f>
        <v>10584</v>
      </c>
    </row>
    <row r="26" spans="1:9" s="4" customFormat="1" ht="49.5" customHeight="1">
      <c r="A26" s="36" t="s">
        <v>78</v>
      </c>
      <c r="B26" s="37" t="s">
        <v>14</v>
      </c>
      <c r="C26" s="37" t="s">
        <v>15</v>
      </c>
      <c r="D26" s="39">
        <v>41641</v>
      </c>
      <c r="E26" s="40">
        <v>42004</v>
      </c>
      <c r="F26" s="41">
        <v>1600000</v>
      </c>
      <c r="G26" s="20" t="s">
        <v>16</v>
      </c>
      <c r="H26" s="37" t="s">
        <v>17</v>
      </c>
      <c r="I26" s="21">
        <f>56552.21</f>
        <v>56552.21</v>
      </c>
    </row>
    <row r="27" spans="1:9" s="4" customFormat="1" ht="49.5" customHeight="1">
      <c r="A27" s="36"/>
      <c r="B27" s="37"/>
      <c r="C27" s="37"/>
      <c r="D27" s="39"/>
      <c r="E27" s="40"/>
      <c r="F27" s="41"/>
      <c r="G27" s="20" t="s">
        <v>38</v>
      </c>
      <c r="H27" s="37"/>
      <c r="I27" s="21">
        <f>57910</f>
        <v>57910</v>
      </c>
    </row>
    <row r="28" spans="1:9" s="4" customFormat="1" ht="49.5" customHeight="1">
      <c r="A28" s="32" t="s">
        <v>79</v>
      </c>
      <c r="B28" s="22" t="s">
        <v>80</v>
      </c>
      <c r="C28" s="22" t="s">
        <v>81</v>
      </c>
      <c r="D28" s="23">
        <v>41641</v>
      </c>
      <c r="E28" s="23">
        <v>42004</v>
      </c>
      <c r="F28" s="24">
        <v>110544</v>
      </c>
      <c r="G28" s="20" t="s">
        <v>29</v>
      </c>
      <c r="H28" s="22" t="s">
        <v>82</v>
      </c>
      <c r="I28" s="33">
        <f>9212+9212</f>
        <v>18424</v>
      </c>
    </row>
    <row r="29" spans="1:9" s="4" customFormat="1" ht="49.5" customHeight="1">
      <c r="A29" s="32" t="s">
        <v>83</v>
      </c>
      <c r="B29" s="22" t="s">
        <v>84</v>
      </c>
      <c r="C29" s="22" t="s">
        <v>85</v>
      </c>
      <c r="D29" s="23">
        <v>41641</v>
      </c>
      <c r="E29" s="23">
        <v>42004</v>
      </c>
      <c r="F29" s="24">
        <v>249180</v>
      </c>
      <c r="G29" s="20" t="s">
        <v>29</v>
      </c>
      <c r="H29" s="22" t="s">
        <v>86</v>
      </c>
      <c r="I29" s="33">
        <f>20765+20765</f>
        <v>41530</v>
      </c>
    </row>
    <row r="30" spans="1:9" s="4" customFormat="1" ht="49.5" customHeight="1">
      <c r="A30" s="32" t="s">
        <v>87</v>
      </c>
      <c r="B30" s="22" t="s">
        <v>57</v>
      </c>
      <c r="C30" s="22" t="s">
        <v>58</v>
      </c>
      <c r="D30" s="23">
        <v>41641</v>
      </c>
      <c r="E30" s="23">
        <v>42004</v>
      </c>
      <c r="F30" s="24">
        <v>35000</v>
      </c>
      <c r="G30" s="20" t="s">
        <v>16</v>
      </c>
      <c r="H30" s="22" t="s">
        <v>88</v>
      </c>
      <c r="I30" s="33">
        <f>2924+2916</f>
        <v>5840</v>
      </c>
    </row>
    <row r="31" spans="1:9" s="4" customFormat="1" ht="49.5" customHeight="1">
      <c r="A31" s="36" t="s">
        <v>89</v>
      </c>
      <c r="B31" s="37" t="s">
        <v>90</v>
      </c>
      <c r="C31" s="37" t="s">
        <v>91</v>
      </c>
      <c r="D31" s="39">
        <v>41641</v>
      </c>
      <c r="E31" s="40" t="s">
        <v>92</v>
      </c>
      <c r="F31" s="41">
        <v>400000</v>
      </c>
      <c r="G31" s="20" t="s">
        <v>189</v>
      </c>
      <c r="H31" s="37" t="s">
        <v>93</v>
      </c>
      <c r="I31" s="21">
        <f>31087+33333</f>
        <v>64420</v>
      </c>
    </row>
    <row r="32" spans="1:9" s="4" customFormat="1" ht="49.5" customHeight="1">
      <c r="A32" s="36"/>
      <c r="B32" s="37"/>
      <c r="C32" s="37"/>
      <c r="D32" s="39"/>
      <c r="E32" s="40"/>
      <c r="F32" s="41"/>
      <c r="G32" s="20" t="s">
        <v>190</v>
      </c>
      <c r="H32" s="37"/>
      <c r="I32" s="21">
        <f>2250</f>
        <v>2250</v>
      </c>
    </row>
    <row r="33" spans="1:9" s="4" customFormat="1" ht="49.5" customHeight="1">
      <c r="A33" s="32" t="s">
        <v>94</v>
      </c>
      <c r="B33" s="22" t="s">
        <v>95</v>
      </c>
      <c r="C33" s="22" t="s">
        <v>96</v>
      </c>
      <c r="D33" s="23">
        <v>41641</v>
      </c>
      <c r="E33" s="23">
        <v>42004</v>
      </c>
      <c r="F33" s="24">
        <v>72000</v>
      </c>
      <c r="G33" s="20" t="s">
        <v>16</v>
      </c>
      <c r="H33" s="22" t="s">
        <v>97</v>
      </c>
      <c r="I33" s="33">
        <f>5773.72+5773.72</f>
        <v>11547.44</v>
      </c>
    </row>
    <row r="34" spans="1:9" s="4" customFormat="1" ht="49.5" customHeight="1">
      <c r="A34" s="32" t="s">
        <v>98</v>
      </c>
      <c r="B34" s="22" t="s">
        <v>57</v>
      </c>
      <c r="C34" s="22" t="s">
        <v>58</v>
      </c>
      <c r="D34" s="23">
        <v>41641</v>
      </c>
      <c r="E34" s="23" t="s">
        <v>92</v>
      </c>
      <c r="F34" s="24">
        <v>34020</v>
      </c>
      <c r="G34" s="20" t="s">
        <v>38</v>
      </c>
      <c r="H34" s="22" t="s">
        <v>99</v>
      </c>
      <c r="I34" s="33">
        <f>2835+2835</f>
        <v>5670</v>
      </c>
    </row>
    <row r="35" spans="1:9" s="4" customFormat="1" ht="49.5" customHeight="1">
      <c r="A35" s="32" t="s">
        <v>100</v>
      </c>
      <c r="B35" s="22" t="s">
        <v>101</v>
      </c>
      <c r="C35" s="22" t="s">
        <v>102</v>
      </c>
      <c r="D35" s="23">
        <v>41641</v>
      </c>
      <c r="E35" s="23">
        <v>42004</v>
      </c>
      <c r="F35" s="24">
        <v>72000</v>
      </c>
      <c r="G35" s="20" t="s">
        <v>16</v>
      </c>
      <c r="H35" s="22" t="s">
        <v>103</v>
      </c>
      <c r="I35" s="33">
        <f>6000+6000</f>
        <v>12000</v>
      </c>
    </row>
    <row r="36" spans="1:9" s="4" customFormat="1" ht="49.5" customHeight="1">
      <c r="A36" s="32" t="s">
        <v>104</v>
      </c>
      <c r="B36" s="22" t="s">
        <v>101</v>
      </c>
      <c r="C36" s="22" t="s">
        <v>102</v>
      </c>
      <c r="D36" s="23">
        <v>41641</v>
      </c>
      <c r="E36" s="23">
        <v>42004</v>
      </c>
      <c r="F36" s="24">
        <v>335000</v>
      </c>
      <c r="G36" s="20" t="s">
        <v>16</v>
      </c>
      <c r="H36" s="22" t="s">
        <v>105</v>
      </c>
      <c r="I36" s="33">
        <f>20833.37+20833.33</f>
        <v>41666.7</v>
      </c>
    </row>
    <row r="37" spans="1:9" s="4" customFormat="1" ht="49.5" customHeight="1">
      <c r="A37" s="32" t="s">
        <v>106</v>
      </c>
      <c r="B37" s="22" t="s">
        <v>101</v>
      </c>
      <c r="C37" s="22" t="s">
        <v>102</v>
      </c>
      <c r="D37" s="23">
        <v>41641</v>
      </c>
      <c r="E37" s="23">
        <v>42004</v>
      </c>
      <c r="F37" s="24">
        <v>72000</v>
      </c>
      <c r="G37" s="20" t="s">
        <v>16</v>
      </c>
      <c r="H37" s="22" t="s">
        <v>107</v>
      </c>
      <c r="I37" s="33">
        <f>6000+6000</f>
        <v>12000</v>
      </c>
    </row>
    <row r="38" spans="1:9" s="4" customFormat="1" ht="49.5" customHeight="1">
      <c r="A38" s="32" t="s">
        <v>108</v>
      </c>
      <c r="B38" s="22" t="s">
        <v>109</v>
      </c>
      <c r="C38" s="22" t="s">
        <v>110</v>
      </c>
      <c r="D38" s="23">
        <v>41641</v>
      </c>
      <c r="E38" s="23">
        <v>42004</v>
      </c>
      <c r="F38" s="24">
        <v>96000</v>
      </c>
      <c r="G38" s="20" t="s">
        <v>16</v>
      </c>
      <c r="H38" s="22" t="s">
        <v>111</v>
      </c>
      <c r="I38" s="33">
        <f>8000+8000</f>
        <v>16000</v>
      </c>
    </row>
    <row r="39" spans="1:9" s="4" customFormat="1" ht="49.5" customHeight="1">
      <c r="A39" s="32" t="s">
        <v>112</v>
      </c>
      <c r="B39" s="22" t="s">
        <v>113</v>
      </c>
      <c r="C39" s="22" t="s">
        <v>114</v>
      </c>
      <c r="D39" s="23">
        <v>41641</v>
      </c>
      <c r="E39" s="23">
        <v>42004</v>
      </c>
      <c r="F39" s="24">
        <v>91728</v>
      </c>
      <c r="G39" s="20" t="s">
        <v>29</v>
      </c>
      <c r="H39" s="22" t="s">
        <v>115</v>
      </c>
      <c r="I39" s="33">
        <f>7644+7644</f>
        <v>15288</v>
      </c>
    </row>
    <row r="40" spans="1:9" s="4" customFormat="1" ht="49.5" customHeight="1">
      <c r="A40" s="32" t="s">
        <v>116</v>
      </c>
      <c r="B40" s="22" t="s">
        <v>117</v>
      </c>
      <c r="C40" s="22" t="s">
        <v>118</v>
      </c>
      <c r="D40" s="23">
        <v>41641</v>
      </c>
      <c r="E40" s="23">
        <v>42004</v>
      </c>
      <c r="F40" s="24">
        <v>82320</v>
      </c>
      <c r="G40" s="20" t="s">
        <v>29</v>
      </c>
      <c r="H40" s="22" t="s">
        <v>119</v>
      </c>
      <c r="I40" s="33">
        <f>6860+6860</f>
        <v>13720</v>
      </c>
    </row>
    <row r="41" spans="1:9" s="4" customFormat="1" ht="49.5" customHeight="1">
      <c r="A41" s="36" t="s">
        <v>120</v>
      </c>
      <c r="B41" s="37" t="s">
        <v>19</v>
      </c>
      <c r="C41" s="37" t="s">
        <v>121</v>
      </c>
      <c r="D41" s="39">
        <v>41641</v>
      </c>
      <c r="E41" s="40" t="s">
        <v>92</v>
      </c>
      <c r="F41" s="41">
        <v>400000</v>
      </c>
      <c r="G41" s="20" t="s">
        <v>189</v>
      </c>
      <c r="H41" s="37" t="s">
        <v>122</v>
      </c>
      <c r="I41" s="21">
        <f>31087+35583</f>
        <v>66670</v>
      </c>
    </row>
    <row r="42" spans="1:9" s="4" customFormat="1" ht="49.5" customHeight="1">
      <c r="A42" s="36"/>
      <c r="B42" s="37"/>
      <c r="C42" s="37"/>
      <c r="D42" s="39"/>
      <c r="E42" s="40"/>
      <c r="F42" s="41"/>
      <c r="G42" s="20" t="s">
        <v>190</v>
      </c>
      <c r="H42" s="37"/>
      <c r="I42" s="21">
        <v>0</v>
      </c>
    </row>
    <row r="43" spans="1:9" s="4" customFormat="1" ht="49.5" customHeight="1">
      <c r="A43" s="32" t="s">
        <v>123</v>
      </c>
      <c r="B43" s="29" t="s">
        <v>57</v>
      </c>
      <c r="C43" s="29" t="s">
        <v>58</v>
      </c>
      <c r="D43" s="30">
        <v>41641</v>
      </c>
      <c r="E43" s="30">
        <v>42004</v>
      </c>
      <c r="F43" s="31">
        <v>234000</v>
      </c>
      <c r="G43" s="20" t="s">
        <v>16</v>
      </c>
      <c r="H43" s="29" t="s">
        <v>124</v>
      </c>
      <c r="I43" s="33">
        <f>19500+19500</f>
        <v>39000</v>
      </c>
    </row>
    <row r="44" spans="1:9" s="4" customFormat="1" ht="49.5" customHeight="1">
      <c r="A44" s="36" t="s">
        <v>125</v>
      </c>
      <c r="B44" s="37" t="s">
        <v>19</v>
      </c>
      <c r="C44" s="37" t="s">
        <v>121</v>
      </c>
      <c r="D44" s="39">
        <v>41641</v>
      </c>
      <c r="E44" s="40">
        <v>42004</v>
      </c>
      <c r="F44" s="41">
        <v>400000</v>
      </c>
      <c r="G44" s="20" t="s">
        <v>189</v>
      </c>
      <c r="H44" s="37" t="s">
        <v>126</v>
      </c>
      <c r="I44" s="21">
        <f>31087+35583</f>
        <v>66670</v>
      </c>
    </row>
    <row r="45" spans="1:9" s="4" customFormat="1" ht="49.5" customHeight="1">
      <c r="A45" s="36"/>
      <c r="B45" s="37"/>
      <c r="C45" s="37"/>
      <c r="D45" s="39"/>
      <c r="E45" s="40"/>
      <c r="F45" s="41"/>
      <c r="G45" s="20" t="s">
        <v>190</v>
      </c>
      <c r="H45" s="37"/>
      <c r="I45" s="21">
        <v>0</v>
      </c>
    </row>
    <row r="46" spans="1:9" s="4" customFormat="1" ht="49.5" customHeight="1">
      <c r="A46" s="32" t="s">
        <v>127</v>
      </c>
      <c r="B46" s="29" t="s">
        <v>90</v>
      </c>
      <c r="C46" s="29" t="s">
        <v>91</v>
      </c>
      <c r="D46" s="30">
        <v>41641</v>
      </c>
      <c r="E46" s="30">
        <v>42004</v>
      </c>
      <c r="F46" s="31">
        <v>72000</v>
      </c>
      <c r="G46" s="20" t="s">
        <v>16</v>
      </c>
      <c r="H46" s="29" t="s">
        <v>128</v>
      </c>
      <c r="I46" s="33">
        <f>6000+6000</f>
        <v>12000</v>
      </c>
    </row>
    <row r="47" spans="1:9" s="4" customFormat="1" ht="49.5" customHeight="1">
      <c r="A47" s="36" t="s">
        <v>129</v>
      </c>
      <c r="B47" s="37" t="s">
        <v>130</v>
      </c>
      <c r="C47" s="37" t="s">
        <v>131</v>
      </c>
      <c r="D47" s="39">
        <v>41641</v>
      </c>
      <c r="E47" s="40" t="s">
        <v>92</v>
      </c>
      <c r="F47" s="41">
        <v>400000</v>
      </c>
      <c r="G47" s="20" t="s">
        <v>189</v>
      </c>
      <c r="H47" s="37" t="s">
        <v>132</v>
      </c>
      <c r="I47" s="21">
        <f>31087+33333</f>
        <v>64420</v>
      </c>
    </row>
    <row r="48" spans="1:9" s="4" customFormat="1" ht="49.5" customHeight="1">
      <c r="A48" s="36"/>
      <c r="B48" s="37"/>
      <c r="C48" s="37"/>
      <c r="D48" s="39"/>
      <c r="E48" s="40"/>
      <c r="F48" s="41"/>
      <c r="G48" s="20" t="s">
        <v>190</v>
      </c>
      <c r="H48" s="37"/>
      <c r="I48" s="21">
        <f>2250</f>
        <v>2250</v>
      </c>
    </row>
    <row r="49" spans="1:9" s="4" customFormat="1" ht="49.5" customHeight="1">
      <c r="A49" s="32" t="s">
        <v>133</v>
      </c>
      <c r="B49" s="22" t="s">
        <v>53</v>
      </c>
      <c r="C49" s="22" t="s">
        <v>54</v>
      </c>
      <c r="D49" s="23">
        <v>41641</v>
      </c>
      <c r="E49" s="23">
        <v>42004</v>
      </c>
      <c r="F49" s="24">
        <v>72000</v>
      </c>
      <c r="G49" s="20" t="s">
        <v>16</v>
      </c>
      <c r="H49" s="22" t="s">
        <v>134</v>
      </c>
      <c r="I49" s="33">
        <f>6000+6000</f>
        <v>12000</v>
      </c>
    </row>
    <row r="50" spans="1:9" s="4" customFormat="1" ht="49.5" customHeight="1">
      <c r="A50" s="32" t="s">
        <v>135</v>
      </c>
      <c r="B50" s="22" t="s">
        <v>57</v>
      </c>
      <c r="C50" s="22" t="s">
        <v>58</v>
      </c>
      <c r="D50" s="23">
        <v>41641</v>
      </c>
      <c r="E50" s="23">
        <v>42004</v>
      </c>
      <c r="F50" s="24">
        <v>110000</v>
      </c>
      <c r="G50" s="20" t="s">
        <v>16</v>
      </c>
      <c r="H50" s="22" t="s">
        <v>136</v>
      </c>
      <c r="I50" s="33">
        <f>9163+9167</f>
        <v>18330</v>
      </c>
    </row>
    <row r="51" spans="1:9" s="4" customFormat="1" ht="49.5" customHeight="1">
      <c r="A51" s="32" t="s">
        <v>137</v>
      </c>
      <c r="B51" s="22" t="s">
        <v>138</v>
      </c>
      <c r="C51" s="22" t="s">
        <v>139</v>
      </c>
      <c r="D51" s="23">
        <v>41641</v>
      </c>
      <c r="E51" s="23">
        <v>42004</v>
      </c>
      <c r="F51" s="24">
        <v>900000</v>
      </c>
      <c r="G51" s="20" t="s">
        <v>16</v>
      </c>
      <c r="H51" s="22" t="s">
        <v>140</v>
      </c>
      <c r="I51" s="33">
        <f>130000+160000</f>
        <v>290000</v>
      </c>
    </row>
    <row r="52" spans="1:9" s="4" customFormat="1" ht="49.5" customHeight="1">
      <c r="A52" s="32" t="s">
        <v>141</v>
      </c>
      <c r="B52" s="22" t="s">
        <v>142</v>
      </c>
      <c r="C52" s="22" t="s">
        <v>143</v>
      </c>
      <c r="D52" s="23">
        <v>41641</v>
      </c>
      <c r="E52" s="23">
        <v>42004</v>
      </c>
      <c r="F52" s="24">
        <v>131321</v>
      </c>
      <c r="G52" s="20" t="s">
        <v>16</v>
      </c>
      <c r="H52" s="22" t="s">
        <v>144</v>
      </c>
      <c r="I52" s="33">
        <f>10613.42+10613.42</f>
        <v>21226.84</v>
      </c>
    </row>
    <row r="53" spans="1:9" s="4" customFormat="1" ht="49.5" customHeight="1">
      <c r="A53" s="32" t="s">
        <v>145</v>
      </c>
      <c r="B53" s="22" t="s">
        <v>142</v>
      </c>
      <c r="C53" s="22" t="s">
        <v>143</v>
      </c>
      <c r="D53" s="23">
        <v>41641</v>
      </c>
      <c r="E53" s="23">
        <v>41820</v>
      </c>
      <c r="F53" s="24">
        <v>32998.64</v>
      </c>
      <c r="G53" s="20" t="s">
        <v>16</v>
      </c>
      <c r="H53" s="22" t="s">
        <v>146</v>
      </c>
      <c r="I53" s="33">
        <f>5500+5500</f>
        <v>11000</v>
      </c>
    </row>
    <row r="54" spans="1:9" s="4" customFormat="1" ht="49.5" customHeight="1">
      <c r="A54" s="32" t="s">
        <v>147</v>
      </c>
      <c r="B54" s="22" t="s">
        <v>142</v>
      </c>
      <c r="C54" s="22" t="s">
        <v>143</v>
      </c>
      <c r="D54" s="23">
        <v>41641</v>
      </c>
      <c r="E54" s="23">
        <v>42004</v>
      </c>
      <c r="F54" s="24">
        <v>170000</v>
      </c>
      <c r="G54" s="20" t="s">
        <v>16</v>
      </c>
      <c r="H54" s="22" t="s">
        <v>148</v>
      </c>
      <c r="I54" s="33">
        <f>14900+14100</f>
        <v>29000</v>
      </c>
    </row>
    <row r="55" spans="1:9" s="4" customFormat="1" ht="49.5" customHeight="1">
      <c r="A55" s="32" t="s">
        <v>149</v>
      </c>
      <c r="B55" s="22" t="s">
        <v>150</v>
      </c>
      <c r="C55" s="22" t="s">
        <v>151</v>
      </c>
      <c r="D55" s="23">
        <v>41669</v>
      </c>
      <c r="E55" s="23">
        <v>41728</v>
      </c>
      <c r="F55" s="24">
        <v>33000</v>
      </c>
      <c r="G55" s="20" t="s">
        <v>16</v>
      </c>
      <c r="H55" s="22" t="s">
        <v>152</v>
      </c>
      <c r="I55" s="33">
        <f>33000</f>
        <v>33000</v>
      </c>
    </row>
    <row r="56" spans="1:9" s="4" customFormat="1" ht="49.5" customHeight="1">
      <c r="A56" s="32" t="s">
        <v>153</v>
      </c>
      <c r="B56" s="22" t="s">
        <v>154</v>
      </c>
      <c r="C56" s="22" t="s">
        <v>155</v>
      </c>
      <c r="D56" s="23">
        <v>41669</v>
      </c>
      <c r="E56" s="23">
        <v>41728</v>
      </c>
      <c r="F56" s="24">
        <v>33000</v>
      </c>
      <c r="G56" s="20" t="s">
        <v>16</v>
      </c>
      <c r="H56" s="22" t="s">
        <v>152</v>
      </c>
      <c r="I56" s="33">
        <f>33000</f>
        <v>33000</v>
      </c>
    </row>
    <row r="57" spans="1:9" s="4" customFormat="1" ht="49.5" customHeight="1">
      <c r="A57" s="32" t="s">
        <v>156</v>
      </c>
      <c r="B57" s="22" t="s">
        <v>157</v>
      </c>
      <c r="C57" s="22" t="s">
        <v>158</v>
      </c>
      <c r="D57" s="23">
        <v>41669</v>
      </c>
      <c r="E57" s="23">
        <v>41728</v>
      </c>
      <c r="F57" s="24">
        <v>6000</v>
      </c>
      <c r="G57" s="20" t="s">
        <v>16</v>
      </c>
      <c r="H57" s="22" t="s">
        <v>152</v>
      </c>
      <c r="I57" s="33">
        <f>6000</f>
        <v>6000</v>
      </c>
    </row>
    <row r="58" spans="1:9" s="4" customFormat="1" ht="49.5" customHeight="1">
      <c r="A58" s="32" t="s">
        <v>159</v>
      </c>
      <c r="B58" s="22" t="s">
        <v>32</v>
      </c>
      <c r="C58" s="22" t="s">
        <v>33</v>
      </c>
      <c r="D58" s="23">
        <v>41669</v>
      </c>
      <c r="E58" s="23">
        <v>42004</v>
      </c>
      <c r="F58" s="24">
        <v>128968.32</v>
      </c>
      <c r="G58" s="20" t="s">
        <v>16</v>
      </c>
      <c r="H58" s="22" t="s">
        <v>160</v>
      </c>
      <c r="I58" s="33">
        <f>11968.32</f>
        <v>11968.32</v>
      </c>
    </row>
    <row r="59" spans="1:9" s="4" customFormat="1" ht="49.5" customHeight="1">
      <c r="A59" s="32" t="s">
        <v>161</v>
      </c>
      <c r="B59" s="22" t="s">
        <v>162</v>
      </c>
      <c r="C59" s="22" t="s">
        <v>163</v>
      </c>
      <c r="D59" s="23">
        <v>41669</v>
      </c>
      <c r="E59" s="23">
        <v>41728</v>
      </c>
      <c r="F59" s="24">
        <v>33000</v>
      </c>
      <c r="G59" s="20" t="s">
        <v>16</v>
      </c>
      <c r="H59" s="22" t="s">
        <v>152</v>
      </c>
      <c r="I59" s="33">
        <f>33000</f>
        <v>33000</v>
      </c>
    </row>
    <row r="60" spans="1:9" s="4" customFormat="1" ht="49.5" customHeight="1">
      <c r="A60" s="32" t="s">
        <v>164</v>
      </c>
      <c r="B60" s="22" t="s">
        <v>165</v>
      </c>
      <c r="C60" s="22" t="s">
        <v>166</v>
      </c>
      <c r="D60" s="23">
        <v>41673</v>
      </c>
      <c r="E60" s="23">
        <v>42004</v>
      </c>
      <c r="F60" s="24">
        <v>58212</v>
      </c>
      <c r="G60" s="20" t="s">
        <v>29</v>
      </c>
      <c r="H60" s="22" t="s">
        <v>167</v>
      </c>
      <c r="I60" s="33">
        <v>0</v>
      </c>
    </row>
    <row r="61" spans="1:9" s="4" customFormat="1" ht="49.5" customHeight="1">
      <c r="A61" s="32" t="s">
        <v>168</v>
      </c>
      <c r="B61" s="22" t="s">
        <v>169</v>
      </c>
      <c r="C61" s="22" t="s">
        <v>170</v>
      </c>
      <c r="D61" s="23">
        <v>41682</v>
      </c>
      <c r="E61" s="23">
        <v>42004</v>
      </c>
      <c r="F61" s="24">
        <v>377000</v>
      </c>
      <c r="G61" s="20" t="s">
        <v>16</v>
      </c>
      <c r="H61" s="22" t="s">
        <v>171</v>
      </c>
      <c r="I61" s="33">
        <f>377000</f>
        <v>377000</v>
      </c>
    </row>
    <row r="62" spans="1:9" s="4" customFormat="1" ht="49.5" customHeight="1">
      <c r="A62" s="32" t="s">
        <v>172</v>
      </c>
      <c r="B62" s="22" t="s">
        <v>173</v>
      </c>
      <c r="C62" s="22" t="s">
        <v>174</v>
      </c>
      <c r="D62" s="23">
        <v>41669</v>
      </c>
      <c r="E62" s="23">
        <v>41790</v>
      </c>
      <c r="F62" s="24">
        <v>163800</v>
      </c>
      <c r="G62" s="20" t="s">
        <v>16</v>
      </c>
      <c r="H62" s="22" t="s">
        <v>175</v>
      </c>
      <c r="I62" s="33">
        <f>114086.58</f>
        <v>114086.58</v>
      </c>
    </row>
    <row r="63" spans="1:9" s="4" customFormat="1" ht="49.5" customHeight="1">
      <c r="A63" s="32" t="s">
        <v>176</v>
      </c>
      <c r="B63" s="22" t="s">
        <v>177</v>
      </c>
      <c r="C63" s="22" t="s">
        <v>178</v>
      </c>
      <c r="D63" s="23">
        <v>41669</v>
      </c>
      <c r="E63" s="23">
        <v>42004</v>
      </c>
      <c r="F63" s="24">
        <v>378000</v>
      </c>
      <c r="G63" s="20" t="s">
        <v>16</v>
      </c>
      <c r="H63" s="22" t="s">
        <v>179</v>
      </c>
      <c r="I63" s="33">
        <f>378000</f>
        <v>378000</v>
      </c>
    </row>
    <row r="64" spans="1:9" s="4" customFormat="1" ht="49.5" customHeight="1">
      <c r="A64" s="32" t="s">
        <v>180</v>
      </c>
      <c r="B64" s="22" t="s">
        <v>181</v>
      </c>
      <c r="C64" s="22" t="s">
        <v>182</v>
      </c>
      <c r="D64" s="23">
        <v>41691</v>
      </c>
      <c r="E64" s="23">
        <v>41728</v>
      </c>
      <c r="F64" s="24">
        <v>11000</v>
      </c>
      <c r="G64" s="20" t="s">
        <v>16</v>
      </c>
      <c r="H64" s="22" t="s">
        <v>152</v>
      </c>
      <c r="I64" s="33">
        <f>11000</f>
        <v>11000</v>
      </c>
    </row>
    <row r="65" spans="1:9" s="4" customFormat="1" ht="49.5" customHeight="1">
      <c r="A65" s="32" t="s">
        <v>183</v>
      </c>
      <c r="B65" s="22" t="s">
        <v>45</v>
      </c>
      <c r="C65" s="22" t="s">
        <v>46</v>
      </c>
      <c r="D65" s="23">
        <v>41676</v>
      </c>
      <c r="E65" s="23">
        <v>42004</v>
      </c>
      <c r="F65" s="24">
        <v>50700</v>
      </c>
      <c r="G65" s="20" t="s">
        <v>29</v>
      </c>
      <c r="H65" s="22" t="s">
        <v>184</v>
      </c>
      <c r="I65" s="33">
        <v>0</v>
      </c>
    </row>
    <row r="66" spans="1:9" s="4" customFormat="1" ht="49.5" customHeight="1" thickBot="1">
      <c r="A66" s="34" t="s">
        <v>185</v>
      </c>
      <c r="B66" s="25" t="s">
        <v>173</v>
      </c>
      <c r="C66" s="25" t="s">
        <v>174</v>
      </c>
      <c r="D66" s="26">
        <v>41676</v>
      </c>
      <c r="E66" s="26">
        <v>41882</v>
      </c>
      <c r="F66" s="27">
        <v>100800</v>
      </c>
      <c r="G66" s="28" t="s">
        <v>16</v>
      </c>
      <c r="H66" s="25" t="s">
        <v>186</v>
      </c>
      <c r="I66" s="35">
        <v>100800</v>
      </c>
    </row>
    <row r="67" spans="1:9" ht="36.75" customHeight="1" thickTop="1">
      <c r="A67" s="38" t="s">
        <v>188</v>
      </c>
      <c r="B67" s="38"/>
      <c r="C67" s="38"/>
      <c r="D67" s="38"/>
      <c r="E67" s="38"/>
      <c r="F67" s="38"/>
      <c r="G67" s="38"/>
      <c r="H67" s="38"/>
      <c r="I67" s="38"/>
    </row>
    <row r="68" spans="4:8" ht="36.75" customHeight="1">
      <c r="D68" s="5"/>
      <c r="H68" t="s">
        <v>187</v>
      </c>
    </row>
  </sheetData>
  <sheetProtection selectLockedCells="1" selectUnlockedCells="1"/>
  <mergeCells count="61">
    <mergeCell ref="D7:D8"/>
    <mergeCell ref="E7:E8"/>
    <mergeCell ref="F7:F8"/>
    <mergeCell ref="H7:H8"/>
    <mergeCell ref="A1:I1"/>
    <mergeCell ref="A2:I2"/>
    <mergeCell ref="A3:I3"/>
    <mergeCell ref="A4:I4"/>
    <mergeCell ref="A7:A8"/>
    <mergeCell ref="B7:B8"/>
    <mergeCell ref="C7:C8"/>
    <mergeCell ref="H26:H27"/>
    <mergeCell ref="D14:D15"/>
    <mergeCell ref="E14:E15"/>
    <mergeCell ref="F14:F15"/>
    <mergeCell ref="H14:H15"/>
    <mergeCell ref="A26:A27"/>
    <mergeCell ref="B26:B27"/>
    <mergeCell ref="C26:C27"/>
    <mergeCell ref="D26:D27"/>
    <mergeCell ref="A14:A15"/>
    <mergeCell ref="H11:H12"/>
    <mergeCell ref="A44:A45"/>
    <mergeCell ref="B44:B45"/>
    <mergeCell ref="C44:C45"/>
    <mergeCell ref="D44:D45"/>
    <mergeCell ref="E44:E45"/>
    <mergeCell ref="F44:F45"/>
    <mergeCell ref="H44:H45"/>
    <mergeCell ref="E26:E27"/>
    <mergeCell ref="F26:F27"/>
    <mergeCell ref="B31:B32"/>
    <mergeCell ref="C31:C32"/>
    <mergeCell ref="D31:D32"/>
    <mergeCell ref="E31:E32"/>
    <mergeCell ref="F31:F32"/>
    <mergeCell ref="D11:D12"/>
    <mergeCell ref="E11:E12"/>
    <mergeCell ref="F11:F12"/>
    <mergeCell ref="B14:B15"/>
    <mergeCell ref="C14:C15"/>
    <mergeCell ref="H47:H48"/>
    <mergeCell ref="H31:H32"/>
    <mergeCell ref="A41:A42"/>
    <mergeCell ref="B41:B42"/>
    <mergeCell ref="C41:C42"/>
    <mergeCell ref="D41:D42"/>
    <mergeCell ref="E41:E42"/>
    <mergeCell ref="F41:F42"/>
    <mergeCell ref="H41:H42"/>
    <mergeCell ref="A31:A32"/>
    <mergeCell ref="A11:A12"/>
    <mergeCell ref="B11:B12"/>
    <mergeCell ref="C11:C12"/>
    <mergeCell ref="A67:I67"/>
    <mergeCell ref="A47:A48"/>
    <mergeCell ref="B47:B48"/>
    <mergeCell ref="C47:C48"/>
    <mergeCell ref="D47:D48"/>
    <mergeCell ref="E47:E48"/>
    <mergeCell ref="F47:F48"/>
  </mergeCells>
  <printOptions/>
  <pageMargins left="0.5722222222222222" right="0.6298611111111111" top="0.31527777777777777" bottom="0.31527777777777777" header="0.5118055555555555" footer="0.5118055555555555"/>
  <pageSetup horizontalDpi="300" verticalDpi="300" orientation="landscape" paperSize="9" scale="89" r:id="rId1"/>
  <rowBreaks count="2" manualBreakCount="2">
    <brk id="30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dcterms:created xsi:type="dcterms:W3CDTF">2014-03-14T11:38:11Z</dcterms:created>
  <dcterms:modified xsi:type="dcterms:W3CDTF">2014-03-14T11:40:52Z</dcterms:modified>
  <cp:category/>
  <cp:version/>
  <cp:contentType/>
  <cp:contentStatus/>
</cp:coreProperties>
</file>