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Outubro 2013" sheetId="1" r:id="rId1"/>
  </sheets>
  <definedNames>
    <definedName name="_xlnm.Print_Area" localSheetId="0">'Outubro 2013'!$A$1:$I$154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'Outubro 2013'!$5:$5</definedName>
  </definedNames>
  <calcPr fullCalcOnLoad="1"/>
</workbook>
</file>

<file path=xl/sharedStrings.xml><?xml version="1.0" encoding="utf-8"?>
<sst xmlns="http://schemas.openxmlformats.org/spreadsheetml/2006/main" count="675" uniqueCount="346">
  <si>
    <t>REPASSES PÚBLICOS AO TERCEIRO SETOR</t>
  </si>
  <si>
    <t>RELAÇÃO DOS AJUSTES COM ENTIDADES NÃO-GOVERNAMENTAIS, SEM FINS LUCRATIVOS, DE VALOR INFERIOR AO LIMITE DE REMESSA AO TCESP</t>
  </si>
  <si>
    <t>VALORES REPASSADOS DURANTE O EXERCÍCIO DE 2013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</si>
  <si>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</si>
  <si>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</si>
  <si>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</si>
  <si>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</si>
  <si>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</si>
  <si>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</si>
  <si>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</si>
  <si>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</si>
  <si>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</si>
  <si>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001/2012– Saúde/PSF e 1ºTA Proc.44.938/11</t>
  </si>
  <si>
    <t>Irmandade de Misericórdia de Atibaia – CNPJ 44.510.485/0001-39</t>
  </si>
  <si>
    <t>Praça Dr. Miguel Vairo s/n°- Centro, Aibaia/SP</t>
  </si>
  <si>
    <t>01</t>
  </si>
  <si>
    <t>Prestar atendimento de qualidade, integral e humano nas Unidades de Saúde.</t>
  </si>
  <si>
    <t>Pró Saúde Associação Beneficente de Assistência Social – CNPJ 24.232.886/0076-84</t>
  </si>
  <si>
    <t>Praça Dr Miguel Vairo, 104 – Centro – Atibaia – SP</t>
  </si>
  <si>
    <t>Empresa especializada para operacionalização da gestão e execução das atividades e serviços de saúde no Hospital e Maternidade São José-Santa Casa de Atibaia</t>
  </si>
  <si>
    <t>02</t>
  </si>
  <si>
    <t>-</t>
  </si>
  <si>
    <t>05</t>
  </si>
  <si>
    <t>003/2012 – Creche Comunitária Proc.43.095/11 e 1º T A</t>
  </si>
  <si>
    <t>Associação Carmelitas de São José – CNPJ 04.178.469/0001-76</t>
  </si>
  <si>
    <t>Rod. Fernão Dias, Km 51 – Bº Portão – Atibaia/SP</t>
  </si>
  <si>
    <t>Atendimento de até 30 (trinta) crianças na faixa etária de 01 ano e seis meses a 03 anos e onze meses de idade.</t>
  </si>
  <si>
    <t>004/2012 – Educação Especial  Proc. 43.211/11 e 1º T A</t>
  </si>
  <si>
    <t>Associação de Pais e Amigos dos Excepcionais de Atibaia – APAE             CNPJ 47.952.825/0001-70</t>
  </si>
  <si>
    <t>Praça João Paulo II, 25 – Vila Nova Aclimação – Atibaia/SP</t>
  </si>
  <si>
    <t>Atendimento de até 170 (cento e setenta) educandos na faixa etária de 01 a 02 anos na Educação Precoce, de 03 a 05 anos na Educação Infantil, de 06 a 14 anos no Ensino Fundamental e acima de 15 anos na Educação de Jovens e Adultos.</t>
  </si>
  <si>
    <t>005/2012 – Creche Comunitária Proc. 43.235/11 e 1º T A</t>
  </si>
  <si>
    <t>Entidade de Assistência Social Dorcas – CNPJ 51.295.293/0001-12</t>
  </si>
  <si>
    <t>Rua Barbara Puzzoni Profeta, 109 – Chácara do Camilo – Atibaia/SP</t>
  </si>
  <si>
    <t>Atendimento de até 25 (vinte e cinco) crianças na faixa etária de 02 a 03 anos e onze    meses de idade.</t>
  </si>
  <si>
    <t>006/2012 – Creche Comunitária – Proc. 43.218/11 e 1º T A</t>
  </si>
  <si>
    <t>Novo Acolher  - CNPJ 07.732.101/0002-87</t>
  </si>
  <si>
    <t>Rua Oswaldo Barreto, n°149 – Alvinópolis – Atibaia/SP</t>
  </si>
  <si>
    <t>Atendimento de até 30 (trinta) crianças na faixa etária de 02 a 03 anos de  idade.</t>
  </si>
  <si>
    <t>007/2012 – Creche Comunitária Proc.43.216/11 e 1º T A</t>
  </si>
  <si>
    <t>Seicho No Ie do Brasil – CNPJ 61.278.388/0138-36</t>
  </si>
  <si>
    <t>Rua João Pires, 848 – Centro, Atibaia/SP</t>
  </si>
  <si>
    <t>Atendimento de até 50 (cinquenta) crianças, na faixa etária de 02 a 03 anos e 11 meses de idade</t>
  </si>
  <si>
    <t>Associação dos Moradores e Amigos do Bairro do Laranjal CNPJ 07.437.425/0001-01</t>
  </si>
  <si>
    <t>Estrada do Laranjal, Atibaia/SP</t>
  </si>
  <si>
    <t>Atendimento de até 40 (quarenta) crianças na faixa etária de 02 a 04 anos de idade.</t>
  </si>
  <si>
    <t>010/2012- Creche Comunitária – Proc.43.250/11, 1º T A  e 2º T A</t>
  </si>
  <si>
    <t>Instituto Social Educativo e Beneficente Novo Signo CNPJ 78.636.974/0009-00</t>
  </si>
  <si>
    <t>Rua Avelino Antonio de Campos, 225, Caetetuba, Atibaia, SP</t>
  </si>
  <si>
    <t>Atendimento de até 237 (duzentos e trinta e sete) crianças na faixa etária de 02 a 03 anos e onze meses de idade.</t>
  </si>
  <si>
    <t>011/2012 – Creche Comunitária Proc. 43.835/11 e 1º T A</t>
  </si>
  <si>
    <t>Missão Evangélica Rohi M'Kadesh – CNPJ 03.440.315/0001-48</t>
  </si>
  <si>
    <t>Avenida São João, 557 – Centro, Atibaia/SP</t>
  </si>
  <si>
    <t>Atendimento de até 30 (trinta) crianças, na faixa etária de 02 anos a 03 anos  e 11 meses de idade.</t>
  </si>
  <si>
    <t>012/2012 – Creche Comunitáira Proc. 43.226/11 e 1º T A</t>
  </si>
  <si>
    <t>Associação Missionária  de Ajuda Cristã – CNPJ 10.343.403/0001-97</t>
  </si>
  <si>
    <t xml:space="preserve">Rua Clóvis Soares, 853 – Alvinópolis – Atibaia/SP </t>
  </si>
  <si>
    <t>Atendimento de até 30 (trinta) crianças na faixa etária de 02 a 03 anos de idade.</t>
  </si>
  <si>
    <t>013/2012 – Creche Comunitária Proc. 43.237/11 e 1º T A</t>
  </si>
  <si>
    <t>Grupo Cristão Assistencial Casa do Pão – CNPJ 03.666.335/0001-31</t>
  </si>
  <si>
    <t>Rua Alberto de Almeida Brandão, 185 – Maracanã, Atibaia/SP</t>
  </si>
  <si>
    <t>Atendimento de até 30 (trinta) crianças na faixa etária de 02 a 05 anos de idade.</t>
  </si>
  <si>
    <t>Associação de Moradores e Amigos do Bairro do Tanque – CNPJ 04.792.846/0001-62</t>
  </si>
  <si>
    <t>Rua Cristiano Krisberi, 173 – Jd. Paraíso – Bairro do Tanque – Atibaia/SP</t>
  </si>
  <si>
    <t xml:space="preserve">016/2012 – Creche Comunitária Proc.43.239/11 1º T A </t>
  </si>
  <si>
    <t>Associação de Serviços Assistenciais de Atibaia – ASA – CNPJ 44.707.206/0001-21</t>
  </si>
  <si>
    <t>Av. Prof. Carlos Alberto Carvalho Pinto, 130 – Centro, Atibaia/SP</t>
  </si>
  <si>
    <t>Atendimento de até 130 crianças, na faixa etária de 03 meses a 03 anos completos</t>
  </si>
  <si>
    <t>017/2012 – Creche Comunitária Proc. 45.280/11 e 1º T A</t>
  </si>
  <si>
    <t>Associação dos Moradores e Amigos do Jardim Maristela II – AMAM II – CNPJ 07.871.604/0001-52</t>
  </si>
  <si>
    <t>Rua Cinco, 300 – Jardim Maristela II, Atibaia/SP</t>
  </si>
  <si>
    <t>Atendimento de até 30 (trinta) crianças na faixa etária de 02 anos a 03 anos e 11 meses de idade.</t>
  </si>
  <si>
    <t>019/2012-SADS CONDICA Proc.43.285/11 e 1º T A</t>
  </si>
  <si>
    <t>Espaço Crescer – Livre Criatividade  CNPJ 04.226.574/0001-33</t>
  </si>
  <si>
    <t>Rua das Camélias, 300 – Chácara Fernão Dias, Atibaia/SP</t>
  </si>
  <si>
    <t>Execução do Projeto Sonhar é Preciso, Transformar é Possível</t>
  </si>
  <si>
    <t>020/2012-SADS CONDICA Proc.43.244/11 e 1º T A</t>
  </si>
  <si>
    <t>Casa do Pequeno Trabalhador de Atibaia – 44.706.869/0001-21</t>
  </si>
  <si>
    <t>Rua Vereador Pedro Tacco, 48 – Centro – Atibaia/SP</t>
  </si>
  <si>
    <t>Executar o Programa de Acompanhamento Familiar para Adolescentes</t>
  </si>
  <si>
    <t>021/2012-SADS CONDICA Proc.43.241/11 e 1º T A</t>
  </si>
  <si>
    <t>Executar o Programa de Aprendizagem</t>
  </si>
  <si>
    <t>022/2012 – SADS/CMAS Proc.43.302/11 e 1º T A</t>
  </si>
  <si>
    <t>Favorecer a inclusão no mercado de trabalho de 30 (trinta) pessoas com deficiência intelectual</t>
  </si>
  <si>
    <t>023/2012 – SADS Proc.43.300/11 e 1º T A</t>
  </si>
  <si>
    <t>Executar o Programa Talentos Especiais</t>
  </si>
  <si>
    <t>024/2012 – SADS Proc.43.331/11 e 1º T A</t>
  </si>
  <si>
    <t>AMICRI - Associação Amigos da Criança de Atibaia – CNPJ 00.644.883/0001-72</t>
  </si>
  <si>
    <t>Avenida Professor Odair da Silva Pinto, 955, Guaxinduva, Atibaia/SP</t>
  </si>
  <si>
    <t>Prover o encaminhamento e orientação adequados às pessoas condenadas a cumprir Pena Alternativa de Serviços a Comunidade</t>
  </si>
  <si>
    <t>025/2012 – SADS/CMAS Proc.43.276/11 e 1º T A</t>
  </si>
  <si>
    <t>Espaço Crescer – Livre Criativida CNPJ 04.226.574/0001-33</t>
  </si>
  <si>
    <t>Execução do Projeto Crescer Brincando</t>
  </si>
  <si>
    <t>026/2012 – SADS/CMAS Proc.43.290/11 e 1º T A</t>
  </si>
  <si>
    <t>Centro de Estudos Espíritas Luz Divina – CNPJ 52.345.832/0001-43</t>
  </si>
  <si>
    <t>Rua Gonçalves Dias, 380, Jardim Cerejeitas, Atibaia/SP</t>
  </si>
  <si>
    <t>Atendimento a 50 (cinquenta) famílias de baixo poder aquisitivo, territorialmente referenciadas no CRAS.</t>
  </si>
  <si>
    <t>027/2012-SADS CONDICA Proc.43.295/11 e 1º T A</t>
  </si>
  <si>
    <t>Execução do Projeto Luz da Manhã</t>
  </si>
  <si>
    <t>028/2012-SADS CMAS Proc.43.325/11 e 1º T A</t>
  </si>
  <si>
    <t>Associação Espirita Beneficente  e Educacional Casa do Caminho  - CNPJ 86.790.268/0001-90</t>
  </si>
  <si>
    <t>Estrada dos Perines, 230 – Boa Vista – Atibaia/SP</t>
  </si>
  <si>
    <t>Execução do Projeto Cooperativa Travessia – Oficinas</t>
  </si>
  <si>
    <t>029/2012-SADS SEADS Proc.43.321/11 e 1º T A</t>
  </si>
  <si>
    <t>Execução do Projeto Luz do Caminho</t>
  </si>
  <si>
    <t>030/2012-SADS CONDICA  Proc.43.315/11 e 1º T A</t>
  </si>
  <si>
    <t>Execução do Projeto Polticarte.</t>
  </si>
  <si>
    <t>031/2012-SADS Proc.43.281/11 e 1º T A</t>
  </si>
  <si>
    <t>Espaço Crescer – Livre Criatividade CNPJ 04.226.574/0001-33</t>
  </si>
  <si>
    <t>Execução do Projeto “Tornar-se Pessoa”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</si>
  <si>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</si>
  <si>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</si>
  <si>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</si>
  <si>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033/2012-SADS CMAS Proc.43.247/11 e 1º T A</t>
  </si>
  <si>
    <t>Rua Alberto de Almeida Brandão, 185 – Maracanã Atibaia/SP</t>
  </si>
  <si>
    <t>Execução do Projeto Oficinas Socioeducativas</t>
  </si>
  <si>
    <t>034/2012-SADS CONDICA Proc.43.267/11 e 1º T A</t>
  </si>
  <si>
    <t>Execução do Projeto Centro da Juventude “Anália Franco”</t>
  </si>
  <si>
    <t>Lar Dona Mariquinha do Amaral – CNPJ 51.867.695/0001-44</t>
  </si>
  <si>
    <t>Av. São João, s/nº, Centro, Atibaia/SP</t>
  </si>
  <si>
    <t>Execução do Projeto Aprender a Ser, que visa o acolhimento de crianças do sexo feminino e masculino, em regime institucional</t>
  </si>
  <si>
    <t xml:space="preserve">036/2012-EDUCAÇÃO Proc.48.421/11 e 1º T A </t>
  </si>
  <si>
    <t>Corporação Musical 24 de Outubro – CNPJ nº 51.295.343/0001-61</t>
  </si>
  <si>
    <t>Rua Dr. Álvaro Correia Lima, 94 – Centro, Atibaia/SP</t>
  </si>
  <si>
    <t>Execução do Projeto Música e Cidadania</t>
  </si>
  <si>
    <t>038/2012-SADS Proc.43.316/11 e 1º, 2º e 3º T A</t>
  </si>
  <si>
    <t xml:space="preserve">Associação Espirita Beneficente  e Educacional Casa do Caminho  - CNPJ 86.790.268/0001-90   </t>
  </si>
  <si>
    <t xml:space="preserve">Estrada dos Perines, 230 – Boa Vista – Atibaia/SP  </t>
  </si>
  <si>
    <t xml:space="preserve">Acolher e Abrigar provisoriamente, até 20 crianças  </t>
  </si>
  <si>
    <t>040/2012-SADS CMAS Proc.43.288/11 e 1º T A</t>
  </si>
  <si>
    <t>Associação Consciência Solidária – CNPJ 07.176.916/0001-46</t>
  </si>
  <si>
    <t>Rua Pedro Cunha, n°88 – Vila Santista Atibaia/SP</t>
  </si>
  <si>
    <t>Execução do Projeto CAETÊ</t>
  </si>
  <si>
    <t xml:space="preserve">Execução do Projeto Aproximar </t>
  </si>
  <si>
    <t>Casulo – Centro de Desenvolvimento e Integração Social da Criança Perdoense. CNPJ 04.456.594/0001-09</t>
  </si>
  <si>
    <t>Rua João Franco de Camargo, 551 – Centro – Bom Jesus dos Perdões/SP</t>
  </si>
  <si>
    <t>Proporcionar acolhimento as pessoas em situação de vulnerabilidade social e risco de natureza pessoal e social</t>
  </si>
  <si>
    <t>Acolher em Atibaia 20 crianças/adolescentes</t>
  </si>
  <si>
    <t>045/2012 – Creche Comunitária Proc.45.276/11 e 1º T A</t>
  </si>
  <si>
    <t>Associação de Mães Amigas das Crianças Tia Bia Jardim Imperial – CNPJ 10.862.736/0001-22</t>
  </si>
  <si>
    <t>Rua Tóquio, 146 – Jd. Imperial, Atibaia/SP</t>
  </si>
  <si>
    <t>055/2012-SADS Proc. 43.249/11 e 1º T A</t>
  </si>
  <si>
    <t>Execução do Projeto Articulando Oficinas Socioeducativas, visando o atendimento a famílias de baixa renda.</t>
  </si>
  <si>
    <t>056/2012 – Educação Proc.2.988/12 e 1º T A</t>
  </si>
  <si>
    <t>Execução do Projeto “A Arte de Educar”.</t>
  </si>
  <si>
    <t>064/2012-SADS CONDICA Proc. 5.626/12,  1º e  2º  T A</t>
  </si>
  <si>
    <t>Mater Dei – Cam – Casa de Apoio à Menina – CNPJ 03.951.901/0001-57</t>
  </si>
  <si>
    <t>Praça João Paulo II, 65 – Atibaia Jardim, Atibaia/SP</t>
  </si>
  <si>
    <t>Atendimento a adolescentes do sexo feminino entre 15 e 17 anos, em situação de vulnerabilidade social.</t>
  </si>
  <si>
    <t>082/2012 – SADS/OP Proc.15.114/12 e 1º T A</t>
  </si>
  <si>
    <t>Execução do Projeto Cultivando Talentos, visando acolher, orientar e encaminhar famílias em situação de vulnerabilidade.</t>
  </si>
  <si>
    <t>083/2012 – SADS – Proc.15.111/12 e 1º T A</t>
  </si>
  <si>
    <t>Execução do Projeto Projovem Adolescente – Serviço socioeducativo</t>
  </si>
  <si>
    <t>086/2012 – SADS/OP – Proc.16.242/12 e 1º T A</t>
  </si>
  <si>
    <t>Execução do Projeto Reconstruindo, visando promover ações socioassistenciais.</t>
  </si>
  <si>
    <t>100/2012 – Proc.19.912/12</t>
  </si>
  <si>
    <t>Companhia de Saneamento Ambiental de Atibaia – SAAE – CNPJ 45.743.580/0001-45</t>
  </si>
  <si>
    <t>Praça Roberto Gomes Pedrosa, 11, Atibaia/SP</t>
  </si>
  <si>
    <t>Cessão pela Conveniada, do servidor Hélio Silva Júnior</t>
  </si>
  <si>
    <t>106/2012-SADS Proc.22.990/12</t>
  </si>
  <si>
    <t>Organização Não Governamental Centro de Criação de Valores Viva Vida – CNPJ 09.017.282/0001-04</t>
  </si>
  <si>
    <t>Rua Adolfo André, 478, Bloco I, Centro, Atibaia/SP</t>
  </si>
  <si>
    <t>30 dias após a liberação do último repasse</t>
  </si>
  <si>
    <t>Executar o Projeto Viver Família</t>
  </si>
  <si>
    <t>Executar o Projeto Centro de Referência da Mulher de Atibaia</t>
  </si>
  <si>
    <t>Executar o Projeto Lar Ninho de Estrelas, visando o acolhimento institucional de 25 crianças e adolescentes</t>
  </si>
  <si>
    <t>União dos Amigos dos Bairros do Itapetinga – UABI – CNPJ 00.983.589/0001-95</t>
  </si>
  <si>
    <t>Avenida Santana, 2.267, Itapetinga, Atibaia/SP</t>
  </si>
  <si>
    <t>Atendimento de até 15 bebês de 06 meses a 01 ano e onze meses de idade e de até 50 crianças de 02 a 05 anos e 11 meses de idade.</t>
  </si>
  <si>
    <t>009/2012 – Creche Comunitária – Proc.43.834/11 e 1ºTA</t>
  </si>
  <si>
    <t>014/2012 – Creche Comunitária – Proc. 43.833/11, 1º T A e 2ª T A</t>
  </si>
  <si>
    <t>Atendimento de até 72 (setenta e duas) crianças, sendo 50 crianças na faixa etária de 02 a 03 anos e 22 bebês, de 06 meses a 01 ano e 11 meses de idade.</t>
  </si>
  <si>
    <t>041/2012-SAJC Proc.37.272/11 1º e 2º T A</t>
  </si>
  <si>
    <t>110/2012-OP Proc.22.185/12, 1º, 2º  e 3ºTA</t>
  </si>
  <si>
    <t>120/2012 – SADS/CMAS Proc.41.566/12 e 1ºTA</t>
  </si>
  <si>
    <t>002/2013 – Esportes/OP – Proc. 3.580/13</t>
  </si>
  <si>
    <t>Associação Paulo Alvim de Judô – Atibaia – A.P.A.JA. - CNPJ 07.547.005/0001-88</t>
  </si>
  <si>
    <t>Avenida Clóvis Soares, 625, Alvinópolis, Atibaia/SP</t>
  </si>
  <si>
    <t>Execução dos Projetos Judô de Participação e Judô socioeducativo – OP/2013.</t>
  </si>
  <si>
    <t>003/2013 – SAÚDE Proc.7.220/2013</t>
  </si>
  <si>
    <t>Executar o Programa Habilitar e Reabilitar para Incluir.</t>
  </si>
  <si>
    <t>004/2013 – EDUCAÇÃO/OP Proc. 7.211/2013</t>
  </si>
  <si>
    <t>A.P.M. Da E.M.E.F. Eva Cordula Hauer Vallejo CNPJ 07.434.351/0001-50</t>
  </si>
  <si>
    <t>Estrada Juca Sanches, s/nº , km 11, Bairro da Boa Vista, Atibaia/SP</t>
  </si>
  <si>
    <t>Execução Programa Melhorias da Educação</t>
  </si>
  <si>
    <t>032/2012-SADS CMAS Proc.43.327/11, 1º e 2º  T A</t>
  </si>
  <si>
    <t>035/2012-SADS CMAS Proc.43.357/11, 1º,  2º, 3º e 4º  T A</t>
  </si>
  <si>
    <t>042/2012 – SADS Proc.78/2012, 1º e 2º T A</t>
  </si>
  <si>
    <t xml:space="preserve">043/2012-SADS CMAS Proc.43.350/11, 1º, 2º,  3º e 4º   T.A. </t>
  </si>
  <si>
    <t>001/2013 – Creche Comunitária – Proc. 1.318/2013 e 1º TA</t>
  </si>
  <si>
    <t>005/2013 – Creche Comunitária Proc. 9.619/2013</t>
  </si>
  <si>
    <t>Atendimento de até 30 (trinta) crianças na faixa etária de 02 anos a 03 anos e onze meses de idade.</t>
  </si>
  <si>
    <t>007/2013 – Creche Comunitária – Proc. 9.629/2013</t>
  </si>
  <si>
    <t>008/2013 – SAÚDE/PSF – Proc. 9.717/2013</t>
  </si>
  <si>
    <t>Praça Dr Miguel Vairo, s/nº  Centro – Atibaia – SP</t>
  </si>
  <si>
    <t>010/2013 – Cultura Proc. 10.128/13</t>
  </si>
  <si>
    <t>Associação dos Pais e Amigos da Fanfarra Municipal de Atibaia  CNPJ 07.712.462/0001-80</t>
  </si>
  <si>
    <t>Avenida Nove de Julho, 185 – Centro, Atibaia/SP</t>
  </si>
  <si>
    <t>011/2013 – Educação – Proc. 9.615/2013</t>
  </si>
  <si>
    <t>Execução do Projeto “Arte de Educar”</t>
  </si>
  <si>
    <t>012/2013 – Creche Comunitária – Proc. 9.861/2013</t>
  </si>
  <si>
    <t>Avenida Professor Carlos Alberto Alves de Carvalho Pinto, 170, Centro, Atibaia/SP</t>
  </si>
  <si>
    <t>013/2013 – Esportes – Proc. 3.782/2013</t>
  </si>
  <si>
    <t>Associação Paradesportistas de Atibaia – APA  CNPJ 11.846.291/0001-50</t>
  </si>
  <si>
    <t>Praça do Migrante Nordestino, 945 – Jardim Imperial – Atibaia/SP</t>
  </si>
  <si>
    <t>Execução do Projeto Natação para pessoas com deficiência – PCD.</t>
  </si>
  <si>
    <t>014/2013 – Creche Comunitária – Proc. 10.534/2013</t>
  </si>
  <si>
    <t>Atendimento de até 20 (vinte) bebês de 06 meses a 01 ano e onze meses de idade e de até 50 (cinquenta) crianças, de 02 a 05 anos e 11 meses de idade.</t>
  </si>
  <si>
    <t>015/2013 – Creche Comunitária Proc. 10.535/2013</t>
  </si>
  <si>
    <t>Estrada do Laranjal, s/nº Atibaia/SP</t>
  </si>
  <si>
    <t>Atendimento de até 45 (quarenta e cinco) crianças, na faixa etária de 01 ano e meio a 06 anos completos.</t>
  </si>
  <si>
    <t>016/2013 – Creche Comunitária – Proc. 10.536/2013</t>
  </si>
  <si>
    <t>Atendimento de até 35 (trinta e cinco) crianças, na faixa etária de 02 e 03 anos de idade, em período integral.</t>
  </si>
  <si>
    <t>017/2013 – Creche Comunitária – Proc. 9.859/2013</t>
  </si>
  <si>
    <t>Atendimento de até 238 (duzentos e trinta e oito) crianças, na faixa etária de 02 anos a 03 anos e 11 meses de idade.</t>
  </si>
  <si>
    <t>018/2013 – Educação Especial Proc. 10.539/13</t>
  </si>
  <si>
    <t>Atendimento de até 145 (cento e quarenta e cinco) educandos na faixa etária de 01 a 02 anos na Educação Precoce, de 03 a 05 anos na Educação Infantil, de 06 a 14 anos no Ensino Fundamental e acima de 15 anos na Educação de Jovens e Adultos.</t>
  </si>
  <si>
    <t>019/2013 – Educação – Proc. 9.860/2013</t>
  </si>
  <si>
    <t>Execução do Projeto Vem Ser</t>
  </si>
  <si>
    <t>020/2013 – Creche Comunitária – Proc. 9.627/2013</t>
  </si>
  <si>
    <t>Atendimento de até 30 (trinta) crianças de 02 a 03 anos de idade.</t>
  </si>
  <si>
    <t xml:space="preserve">021/2013 – Educação/PAE/OP Proc. 10.537/2013 </t>
  </si>
  <si>
    <t>A.P.M. Da E.M.E.F. Padre Armando Tamassia – CNPJ 02.741.642/0001-77</t>
  </si>
  <si>
    <t>Rua Tóquio, 401 – Jardim Cerejeiras – Atibaia/SP</t>
  </si>
  <si>
    <t>Execução do Programa Melhoria da Educação</t>
  </si>
  <si>
    <t>022/2013 – Creche Comunitária – Proc. 10.538/2013</t>
  </si>
  <si>
    <t>Atendimento de até 27 (vinte e sete) crianças, na faixa etária de 01 anos e oito meses a 3 anos, 11 meses e 29 dias.</t>
  </si>
  <si>
    <t>024/2013 – Creche Comunitária – Proc. 11.529/13</t>
  </si>
  <si>
    <t>025/2013 – Creche Comunitária – Proc. 11.657/13</t>
  </si>
  <si>
    <t>Atendimento de até 39 (trinta e nove) crianças, na faixa etária de 02 anos a 03 anos e 11 meses de idade.</t>
  </si>
  <si>
    <t>026/2013 – Educação/PAE/OP Proc. 9.624/13</t>
  </si>
  <si>
    <t>APM da EMEF Professor Waldemar Bastos Buhler CNPJ 03.873.956/0001-96</t>
  </si>
  <si>
    <t>Rua Pacaembu, s/nº , Jardim Imperial, Atibaia/SP</t>
  </si>
  <si>
    <t>027/2013 – Creche Comunitária Proc. 9.630/2013</t>
  </si>
  <si>
    <t>Atendimento de até 80 (oitenta) crianças, de 01 anos e 11 meses a 03 anos de idade.</t>
  </si>
  <si>
    <t>028/2013 – Educação/PAE/OP Proc. 10.533/2013</t>
  </si>
  <si>
    <t>A.P.M. Da E.M.E.F. Prefeito Walter Engracia de Oliveira CNPJ 67.941.141/0001-94</t>
  </si>
  <si>
    <t>Rua Carlos Rado Paternost, 67, Caetetuba, Atibaia/SP</t>
  </si>
  <si>
    <t>029/2013 – Educação/PAE/OP Proc. 12.097/2013</t>
  </si>
  <si>
    <t>Associação de Pais e Mestres da E.M.E.F. Prefeito Gilberto Sant'Anna   CNPJ 06.255.824/0001-99</t>
  </si>
  <si>
    <t>Rua Nazareno Rossi, s/nº Bairro do Tanque, Atibaia/SP</t>
  </si>
  <si>
    <t>030/2013 – SADS/CMAS – Proc. 9.024/2013</t>
  </si>
  <si>
    <t>Executar o Programa Central de Penas e Medidas Alternativas</t>
  </si>
  <si>
    <t>031/2013 – SADS Proc. 9.027/2013</t>
  </si>
  <si>
    <t>30 dias após a liberação do último repasse do Ministério</t>
  </si>
  <si>
    <t>Executar o Programa Aprendizes Especiais</t>
  </si>
  <si>
    <t>032/2013 – SADS/CMAS – Proc. 9.032/2013</t>
  </si>
  <si>
    <t>033/2013 – SADS/CMAS – Proc. 9.044/2013</t>
  </si>
  <si>
    <t>Execução do Projeto Crescer Renda</t>
  </si>
  <si>
    <t>035/2013 – SADS/CMAS – Proc. 9.047/2013</t>
  </si>
  <si>
    <t>036/2013 – SADS – Proc. 9.022/2013</t>
  </si>
  <si>
    <t>037/20213 – SADS/CONDICA Proc. 9.033/2013</t>
  </si>
  <si>
    <t>Rua vereador Pedro Tacco, 48 – Centro – Atibaia/SP</t>
  </si>
  <si>
    <t>Executar o Programa Cidadania e Trabalho para Jovens</t>
  </si>
  <si>
    <t>038/2013 – SADS/CONDICA Proc. 9.039/2013</t>
  </si>
  <si>
    <t>039/2013 – SADS/CONDICA Proc. 9.042/2013</t>
  </si>
  <si>
    <t>040/2013 – SADS/CONDICA Proc. 9.046/2013</t>
  </si>
  <si>
    <t>042/2013 – SADS/CMAS Proc. 9.040/2013</t>
  </si>
  <si>
    <t>Execução do Projeto “Acolher a Família”</t>
  </si>
  <si>
    <t>043/2013 – SADS Proc. 9.043/2013</t>
  </si>
  <si>
    <t>044/2013 – SADS Proc. 9.048/2013</t>
  </si>
  <si>
    <t>Acolhimento institucional para crianças e adolescentes em situação de risco.</t>
  </si>
  <si>
    <t xml:space="preserve">045/2013 – SDS/CONDICA Proc. 9.049/2013 </t>
  </si>
  <si>
    <t>30 dias após a liberação do último repasse da Secretaria Estadual de Des. Social</t>
  </si>
  <si>
    <t>Execução do Projeto Oficina de Imagem</t>
  </si>
  <si>
    <t>046/2013 – SADS/OP – Proc. 9.029/2013</t>
  </si>
  <si>
    <t>Execução do Projeto Escola de Capacitação Profissional “Casa do Caminho”</t>
  </si>
  <si>
    <t>Proporcionar ao cidadão novas oportunidades de trabalho através dos cursos de capacitação profissional.</t>
  </si>
  <si>
    <t>049/2013 – SADS Proc. 14.371/2013</t>
  </si>
  <si>
    <t>Executar o Projeto de Escuta Especial de Crianças Vitimas de Violência Sexual.</t>
  </si>
  <si>
    <t>050/2013 – Educação/PAE/OP Proc. 14.377/2013</t>
  </si>
  <si>
    <t>A.P.M. Da E.M. Educador Paulo Freire   CNPJ 09.640.105/0001-80</t>
  </si>
  <si>
    <t>Estrada Municipal Hisaichi Takebayashi, 8500 – Bairro da Usina, Atibaia/SP</t>
  </si>
  <si>
    <t>052/2013 – Esportes Proc. 10.352/2013</t>
  </si>
  <si>
    <t>Execução do Projeto Natação na Escola</t>
  </si>
  <si>
    <t>006/2013 – Creche Comunitária – Proc. 9.631/1013</t>
  </si>
  <si>
    <t>31/12/20013</t>
  </si>
  <si>
    <t>Atendimento de até 30 (trinta) crianças de 02 a 05 anos de idade.</t>
  </si>
  <si>
    <t>023/2013 – Creche Comunitária – Proc. 10.540/2013</t>
  </si>
  <si>
    <t>Atendimento de até 35 (trinta e cinco) crianças , na faixa etária de 02 a 03 anos e 11 meses de idade.</t>
  </si>
  <si>
    <t>034/2013 – SADS/CMAS – Proc. 9.045/2013</t>
  </si>
  <si>
    <t>Execução do Projeto Casa do Pão – Oficinas Sócio Educativas</t>
  </si>
  <si>
    <t>047/2013 – SADS/OP Proc. 13.365/2013</t>
  </si>
  <si>
    <t>048/2013 – Turismo Proc. 13.434/2013</t>
  </si>
  <si>
    <t>ARC&amp;VB – Atibaia e Região Convention &amp; Visitors Bureau CNPJ 07.747.778/0001-08</t>
  </si>
  <si>
    <t>Rua Clóvis Soares, 850 – 2º Andar, sala 03 e 04 – Alvinópolis – Atibaia/SP</t>
  </si>
  <si>
    <t>Execução do Projeto de Desenvolvimento Turístico</t>
  </si>
  <si>
    <t>060/2013 – SADS – Proc. 9.031/2013</t>
  </si>
  <si>
    <t>Execução do Projeto Centro de Apoio a Criança “Ninho de Luz”</t>
  </si>
  <si>
    <t>061/2013 – SADS Proc. 9.035/2013</t>
  </si>
  <si>
    <t>Execução do Projeto Casulo “Casa de Passagem”</t>
  </si>
  <si>
    <t>062/2013 – SADS Proc. 9.036/2013</t>
  </si>
  <si>
    <t>Execução do Projeto Casulo “Centro Dia”</t>
  </si>
  <si>
    <t>063/2013 – SADS – Proc. 9.037/2013</t>
  </si>
  <si>
    <t>Execução do Projeto Casulo Acolher</t>
  </si>
  <si>
    <t>064/2013 – SADS/CMAS – Proc. 9.038/2013</t>
  </si>
  <si>
    <t>Execução do Projeto Lar Ninho de Estrelas</t>
  </si>
  <si>
    <t>CANCELADO</t>
  </si>
  <si>
    <t>053/2013 – Esportes/OP Proc. 15.361/13</t>
  </si>
  <si>
    <t>Associação Esportiva de Atibaia – CNPJ 06.117.184/0001-50</t>
  </si>
  <si>
    <t>Rua José Alvim, 42 – Sala 13, Piso Matriz, Centro Atibaia/SP</t>
  </si>
  <si>
    <t>Execução do Projeto Escolas de Esportes – OP/2013</t>
  </si>
  <si>
    <t>065/2013 – Educação/PAE/OP Proc. 10.943/13</t>
  </si>
  <si>
    <t>Associação de Pais e Mestres da EMEF Professora Therezinha do Menino Jesus Silveira Campos Sirera -  CNPJ 05.769.832/0001-90</t>
  </si>
  <si>
    <t>Rua Ana Pires, s/nº – Jd. Cerejeiras, Atibaia/SP</t>
  </si>
  <si>
    <t>070/2013 – SADS Proc. 19.799/2013</t>
  </si>
  <si>
    <t>Atendimento de 300 famílias nos Centros de Referência de Assistência Social – CRAS Caetetuba, Imperial e Bairro do Portão.</t>
  </si>
  <si>
    <t>071/2013 – Esportes/OP Proc. 17.269/2013</t>
  </si>
  <si>
    <t>Associação Futebol Atibaia CNPJ 14.751.299/0001-20</t>
  </si>
  <si>
    <t>Alameda Sofia, 214 – Parque das Nações – Atibaia/SP</t>
  </si>
  <si>
    <t>Execução do Projeto Celeiro de Craques – OP/2013</t>
  </si>
  <si>
    <t>073/2013 – Educação Proc. 12.098/2013</t>
  </si>
  <si>
    <t>Execução do Projeto Ouvir</t>
  </si>
  <si>
    <t>074/2013 – SADS/CMAS – Proc. 9.026/2013</t>
  </si>
  <si>
    <t>Executar o Programa “Amigos Colaboradores”.</t>
  </si>
  <si>
    <t>041/2013 – SADS/CONDICA Proc. 9.030/2013 e 1º Termo Aditivo</t>
  </si>
  <si>
    <t>051/2013 Proc. 15.095/2013 e 1º T A</t>
  </si>
  <si>
    <t>072/2013 – Turismo Proc. 21.150/2013</t>
  </si>
  <si>
    <t>075/2013 – SADS/CMAS – Proc. 24.985/2013</t>
  </si>
  <si>
    <t>Execução do Projeto Arte Educação</t>
  </si>
  <si>
    <t>076/2013 – Cultura Proc. 28.468/2013</t>
  </si>
  <si>
    <t>Instituto de Arte e Cultura Garatuja – CNPJ 07.166.402/0001-00</t>
  </si>
  <si>
    <t>Rua Esmeraldo Tarquínio, 346 – Bloco D – Jardim Tapajós – Atibaia/SP</t>
  </si>
  <si>
    <t>Execução do Projeto Garatuja 30 Anos</t>
  </si>
  <si>
    <t>077/2013 – Cultura Proc. 29.872/2013</t>
  </si>
  <si>
    <t>Associação de Difusão Cultural de Atibaia – CNPJ 54.676.184/0001-33</t>
  </si>
  <si>
    <t>Rua Doutor Oswaldo Urioste, 41 – Centro – Atibaia/SP</t>
  </si>
  <si>
    <t>Execução do Programa Oficinas de Comunidade</t>
  </si>
  <si>
    <t xml:space="preserve"> </t>
  </si>
  <si>
    <t>UPA Jardim Cerejeiras</t>
  </si>
  <si>
    <t>Operacionalização da gestão e execução pela Contratada, das atividades e serviços de Saúde na Unidade de Pronto Atendimento 24 horas – UPA – Jardim Cerejeiras.</t>
  </si>
  <si>
    <t>03</t>
  </si>
  <si>
    <t>2</t>
  </si>
  <si>
    <t>5</t>
  </si>
  <si>
    <t>078/2013 – SADS/OP Proc. 29.786/2013</t>
  </si>
  <si>
    <t>Capacitação Profissional</t>
  </si>
  <si>
    <t>079/2013 – SADS/CONDICA Proc. 29.781/2013</t>
  </si>
  <si>
    <t>Execução do Projeto Vendedor Lojista</t>
  </si>
  <si>
    <t>080/2013 – SADS/CONDICA Proc. 31.007/2013</t>
  </si>
  <si>
    <t>Execução do Projeto Reconstruindo.</t>
  </si>
  <si>
    <t>VALOR REPASSADO NO EXERCÍCIO ATÉ 31/10/2013</t>
  </si>
  <si>
    <t>Atibaia, 31 de Outubro de 2013</t>
  </si>
  <si>
    <t>Execução do Projeto Ser para Crescer</t>
  </si>
  <si>
    <t>082/2013 – SADS/CONDICA Proc. 36.536/2013</t>
  </si>
  <si>
    <t>Execução do Programa um “Futuro Melhor”</t>
  </si>
  <si>
    <t>081/2013 – SADS/CONDICA Proc. 33.411/2013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</si>
</sst>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  <numFmt numFmtId="166" formatCode="#,###.00"/>
  </numFmts>
  <fonts count="4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4" fontId="43" fillId="0" borderId="0" xfId="0" applyNumberFormat="1" applyFont="1" applyAlignment="1">
      <alignment horizont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3" fontId="2" fillId="34" borderId="13" xfId="0" applyNumberFormat="1" applyFont="1" applyFill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4" borderId="14" xfId="0" applyNumberFormat="1" applyFont="1" applyFill="1" applyBorder="1" applyAlignment="1">
      <alignment horizontal="center" vertical="center" wrapText="1"/>
    </xf>
    <xf numFmtId="43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3" fontId="2" fillId="3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4" borderId="16" xfId="0" applyFont="1" applyFill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43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43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 indent="1"/>
    </xf>
    <xf numFmtId="14" fontId="2" fillId="34" borderId="12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 indent="1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4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34" borderId="17" xfId="0" applyFont="1" applyFill="1" applyBorder="1" applyAlignment="1">
      <alignment horizontal="left" vertical="center" wrapText="1" indent="1"/>
    </xf>
    <xf numFmtId="14" fontId="2" fillId="34" borderId="12" xfId="0" applyNumberFormat="1" applyFont="1" applyFill="1" applyBorder="1" applyAlignment="1">
      <alignment horizontal="center" vertical="center" wrapText="1"/>
    </xf>
    <xf numFmtId="43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43" fontId="2" fillId="0" borderId="12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showGridLines="0" tabSelected="1" zoomScaleSheetLayoutView="80" zoomScalePageLayoutView="0" workbookViewId="0" topLeftCell="A127">
      <selection activeCell="I137" sqref="I137"/>
    </sheetView>
  </sheetViews>
  <sheetFormatPr defaultColWidth="11.57421875" defaultRowHeight="36.75" customHeight="1"/>
  <cols>
    <col min="1" max="1" width="22.7109375" style="1" customWidth="1"/>
    <col min="2" max="3" width="35.7109375" style="1" customWidth="1"/>
    <col min="4" max="4" width="15.7109375" style="1" customWidth="1"/>
    <col min="5" max="5" width="19.140625" style="1" customWidth="1"/>
    <col min="6" max="6" width="15.7109375" style="1" customWidth="1"/>
    <col min="7" max="7" width="14.7109375" style="1" customWidth="1"/>
    <col min="8" max="8" width="35.7109375" style="3" customWidth="1"/>
    <col min="9" max="9" width="15.7109375" style="4" customWidth="1"/>
    <col min="10" max="10" width="11.57421875" style="1" customWidth="1"/>
    <col min="11" max="11" width="11.57421875" style="5" customWidth="1"/>
    <col min="12" max="16384" width="11.57421875" style="1" customWidth="1"/>
  </cols>
  <sheetData>
    <row r="1" spans="1:11" ht="30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"/>
      <c r="K1" s="6"/>
    </row>
    <row r="2" spans="1:11" ht="30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7"/>
      <c r="K2" s="7"/>
    </row>
    <row r="3" spans="1:11" ht="30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"/>
      <c r="K3" s="6"/>
    </row>
    <row r="4" spans="1:11" ht="30" customHeight="1" thickBot="1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8"/>
      <c r="K4" s="8"/>
    </row>
    <row r="5" spans="1:9" s="2" customFormat="1" ht="49.5" customHeight="1" thickTop="1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0" t="s">
        <v>340</v>
      </c>
    </row>
    <row r="6" spans="1:9" ht="49.5" customHeight="1">
      <c r="A6" s="44" t="s">
        <v>12</v>
      </c>
      <c r="B6" s="30" t="s">
        <v>13</v>
      </c>
      <c r="C6" s="30" t="s">
        <v>14</v>
      </c>
      <c r="D6" s="40">
        <v>40910</v>
      </c>
      <c r="E6" s="40">
        <v>41364</v>
      </c>
      <c r="F6" s="29">
        <f>2047500+511875</f>
        <v>2559375</v>
      </c>
      <c r="G6" s="11" t="s">
        <v>15</v>
      </c>
      <c r="H6" s="30" t="s">
        <v>16</v>
      </c>
      <c r="I6" s="12">
        <f>482449.89+127465.33</f>
        <v>609915.22</v>
      </c>
    </row>
    <row r="7" spans="1:9" ht="49.5" customHeight="1">
      <c r="A7" s="57" t="s">
        <v>328</v>
      </c>
      <c r="B7" s="58" t="s">
        <v>17</v>
      </c>
      <c r="C7" s="58" t="s">
        <v>18</v>
      </c>
      <c r="D7" s="54">
        <v>40898</v>
      </c>
      <c r="E7" s="54">
        <v>41354</v>
      </c>
      <c r="F7" s="55">
        <f>17425000+315000+350000+433333.33</f>
        <v>18523333.33</v>
      </c>
      <c r="G7" s="11" t="s">
        <v>15</v>
      </c>
      <c r="H7" s="56" t="s">
        <v>19</v>
      </c>
      <c r="I7" s="12">
        <f>433333.3+0.03</f>
        <v>433333.33</v>
      </c>
    </row>
    <row r="8" spans="1:9" ht="49.5" customHeight="1">
      <c r="A8" s="57"/>
      <c r="B8" s="58"/>
      <c r="C8" s="58"/>
      <c r="D8" s="54"/>
      <c r="E8" s="54"/>
      <c r="F8" s="55"/>
      <c r="G8" s="11" t="s">
        <v>20</v>
      </c>
      <c r="H8" s="56"/>
      <c r="I8" s="12" t="s">
        <v>21</v>
      </c>
    </row>
    <row r="9" spans="1:9" ht="49.5" customHeight="1">
      <c r="A9" s="57"/>
      <c r="B9" s="58"/>
      <c r="C9" s="58"/>
      <c r="D9" s="54"/>
      <c r="E9" s="54"/>
      <c r="F9" s="55"/>
      <c r="G9" s="11" t="s">
        <v>22</v>
      </c>
      <c r="H9" s="56"/>
      <c r="I9" s="12" t="s">
        <v>21</v>
      </c>
    </row>
    <row r="10" spans="1:9" s="27" customFormat="1" ht="49.5" customHeight="1">
      <c r="A10" s="57" t="s">
        <v>328</v>
      </c>
      <c r="B10" s="58" t="s">
        <v>17</v>
      </c>
      <c r="C10" s="58" t="s">
        <v>18</v>
      </c>
      <c r="D10" s="54">
        <v>41264</v>
      </c>
      <c r="E10" s="54">
        <v>41354</v>
      </c>
      <c r="F10" s="55">
        <f>3466666.67</f>
        <v>3466666.67</v>
      </c>
      <c r="G10" s="11" t="s">
        <v>15</v>
      </c>
      <c r="H10" s="56" t="s">
        <v>19</v>
      </c>
      <c r="I10" s="12">
        <f>3055000+411666.67</f>
        <v>3466666.67</v>
      </c>
    </row>
    <row r="11" spans="1:9" s="27" customFormat="1" ht="49.5" customHeight="1">
      <c r="A11" s="57"/>
      <c r="B11" s="58"/>
      <c r="C11" s="58"/>
      <c r="D11" s="54"/>
      <c r="E11" s="54"/>
      <c r="F11" s="55"/>
      <c r="G11" s="11" t="s">
        <v>20</v>
      </c>
      <c r="H11" s="56"/>
      <c r="I11" s="12" t="s">
        <v>21</v>
      </c>
    </row>
    <row r="12" spans="1:9" s="27" customFormat="1" ht="49.5" customHeight="1">
      <c r="A12" s="57"/>
      <c r="B12" s="58"/>
      <c r="C12" s="58"/>
      <c r="D12" s="54"/>
      <c r="E12" s="54"/>
      <c r="F12" s="55"/>
      <c r="G12" s="11" t="s">
        <v>22</v>
      </c>
      <c r="H12" s="56"/>
      <c r="I12" s="12" t="s">
        <v>21</v>
      </c>
    </row>
    <row r="13" spans="1:9" s="27" customFormat="1" ht="49.5" customHeight="1">
      <c r="A13" s="33" t="s">
        <v>23</v>
      </c>
      <c r="B13" s="30" t="s">
        <v>24</v>
      </c>
      <c r="C13" s="30" t="s">
        <v>25</v>
      </c>
      <c r="D13" s="40">
        <v>40910</v>
      </c>
      <c r="E13" s="40">
        <v>41364</v>
      </c>
      <c r="F13" s="29">
        <v>72450</v>
      </c>
      <c r="G13" s="11" t="s">
        <v>20</v>
      </c>
      <c r="H13" s="30" t="s">
        <v>26</v>
      </c>
      <c r="I13" s="13">
        <v>14490</v>
      </c>
    </row>
    <row r="14" spans="1:9" s="27" customFormat="1" ht="49.5" customHeight="1">
      <c r="A14" s="33" t="s">
        <v>27</v>
      </c>
      <c r="B14" s="30" t="s">
        <v>28</v>
      </c>
      <c r="C14" s="30" t="s">
        <v>29</v>
      </c>
      <c r="D14" s="40">
        <v>40910</v>
      </c>
      <c r="E14" s="40">
        <v>41364</v>
      </c>
      <c r="F14" s="29">
        <v>583950</v>
      </c>
      <c r="G14" s="11" t="s">
        <v>20</v>
      </c>
      <c r="H14" s="30" t="s">
        <v>30</v>
      </c>
      <c r="I14" s="13">
        <v>116790</v>
      </c>
    </row>
    <row r="15" spans="1:9" s="27" customFormat="1" ht="49.5" customHeight="1">
      <c r="A15" s="33" t="s">
        <v>31</v>
      </c>
      <c r="B15" s="30" t="s">
        <v>32</v>
      </c>
      <c r="C15" s="30" t="s">
        <v>33</v>
      </c>
      <c r="D15" s="40">
        <v>40910</v>
      </c>
      <c r="E15" s="40">
        <v>41364</v>
      </c>
      <c r="F15" s="29">
        <v>60375</v>
      </c>
      <c r="G15" s="11" t="s">
        <v>20</v>
      </c>
      <c r="H15" s="30" t="s">
        <v>34</v>
      </c>
      <c r="I15" s="13">
        <v>12075</v>
      </c>
    </row>
    <row r="16" spans="1:9" s="27" customFormat="1" ht="49.5" customHeight="1">
      <c r="A16" s="33" t="s">
        <v>35</v>
      </c>
      <c r="B16" s="30" t="s">
        <v>36</v>
      </c>
      <c r="C16" s="30" t="s">
        <v>37</v>
      </c>
      <c r="D16" s="40">
        <v>40910</v>
      </c>
      <c r="E16" s="40">
        <v>41364</v>
      </c>
      <c r="F16" s="29">
        <v>72450</v>
      </c>
      <c r="G16" s="11" t="s">
        <v>20</v>
      </c>
      <c r="H16" s="30" t="s">
        <v>38</v>
      </c>
      <c r="I16" s="13">
        <v>14490</v>
      </c>
    </row>
    <row r="17" spans="1:9" s="27" customFormat="1" ht="49.5" customHeight="1">
      <c r="A17" s="33" t="s">
        <v>39</v>
      </c>
      <c r="B17" s="30" t="s">
        <v>40</v>
      </c>
      <c r="C17" s="30" t="s">
        <v>41</v>
      </c>
      <c r="D17" s="40">
        <v>40910</v>
      </c>
      <c r="E17" s="40">
        <v>41364</v>
      </c>
      <c r="F17" s="29">
        <v>120750</v>
      </c>
      <c r="G17" s="11" t="s">
        <v>20</v>
      </c>
      <c r="H17" s="30" t="s">
        <v>42</v>
      </c>
      <c r="I17" s="13">
        <v>24150</v>
      </c>
    </row>
    <row r="18" spans="1:9" s="27" customFormat="1" ht="49.5" customHeight="1">
      <c r="A18" s="33" t="s">
        <v>169</v>
      </c>
      <c r="B18" s="30" t="s">
        <v>43</v>
      </c>
      <c r="C18" s="30" t="s">
        <v>44</v>
      </c>
      <c r="D18" s="40">
        <v>40910</v>
      </c>
      <c r="E18" s="40">
        <v>41364</v>
      </c>
      <c r="F18" s="29">
        <v>96600</v>
      </c>
      <c r="G18" s="11" t="s">
        <v>20</v>
      </c>
      <c r="H18" s="30" t="s">
        <v>45</v>
      </c>
      <c r="I18" s="13">
        <v>19320</v>
      </c>
    </row>
    <row r="19" spans="1:9" s="52" customFormat="1" ht="49.5" customHeight="1">
      <c r="A19" s="33" t="s">
        <v>46</v>
      </c>
      <c r="B19" s="30" t="s">
        <v>47</v>
      </c>
      <c r="C19" s="30" t="s">
        <v>48</v>
      </c>
      <c r="D19" s="40">
        <v>40910</v>
      </c>
      <c r="E19" s="40">
        <v>41364</v>
      </c>
      <c r="F19" s="29">
        <v>572838</v>
      </c>
      <c r="G19" s="14" t="s">
        <v>20</v>
      </c>
      <c r="H19" s="30" t="s">
        <v>49</v>
      </c>
      <c r="I19" s="13">
        <v>114954</v>
      </c>
    </row>
    <row r="20" spans="1:9" ht="49.5" customHeight="1">
      <c r="A20" s="33" t="s">
        <v>50</v>
      </c>
      <c r="B20" s="30" t="s">
        <v>51</v>
      </c>
      <c r="C20" s="30" t="s">
        <v>52</v>
      </c>
      <c r="D20" s="40">
        <v>40910</v>
      </c>
      <c r="E20" s="40">
        <v>41364</v>
      </c>
      <c r="F20" s="29">
        <v>72450</v>
      </c>
      <c r="G20" s="11" t="s">
        <v>20</v>
      </c>
      <c r="H20" s="30" t="s">
        <v>53</v>
      </c>
      <c r="I20" s="13">
        <v>14490</v>
      </c>
    </row>
    <row r="21" spans="1:9" ht="49.5" customHeight="1">
      <c r="A21" s="34" t="s">
        <v>54</v>
      </c>
      <c r="B21" s="35" t="s">
        <v>55</v>
      </c>
      <c r="C21" s="35" t="s">
        <v>56</v>
      </c>
      <c r="D21" s="40">
        <v>40910</v>
      </c>
      <c r="E21" s="40">
        <v>41364</v>
      </c>
      <c r="F21" s="36">
        <v>72450</v>
      </c>
      <c r="G21" s="15" t="s">
        <v>20</v>
      </c>
      <c r="H21" s="35" t="s">
        <v>57</v>
      </c>
      <c r="I21" s="13">
        <v>14490</v>
      </c>
    </row>
    <row r="22" spans="1:9" ht="49.5" customHeight="1">
      <c r="A22" s="33" t="s">
        <v>58</v>
      </c>
      <c r="B22" s="30" t="s">
        <v>59</v>
      </c>
      <c r="C22" s="30" t="s">
        <v>60</v>
      </c>
      <c r="D22" s="40">
        <v>40910</v>
      </c>
      <c r="E22" s="40">
        <v>41364</v>
      </c>
      <c r="F22" s="29">
        <v>72450</v>
      </c>
      <c r="G22" s="11" t="s">
        <v>20</v>
      </c>
      <c r="H22" s="30" t="s">
        <v>61</v>
      </c>
      <c r="I22" s="13">
        <v>14490</v>
      </c>
    </row>
    <row r="23" spans="1:9" ht="49.5" customHeight="1">
      <c r="A23" s="33" t="s">
        <v>170</v>
      </c>
      <c r="B23" s="30" t="s">
        <v>62</v>
      </c>
      <c r="C23" s="30" t="s">
        <v>63</v>
      </c>
      <c r="D23" s="40">
        <v>40910</v>
      </c>
      <c r="E23" s="40">
        <v>41364</v>
      </c>
      <c r="F23" s="29">
        <v>135366</v>
      </c>
      <c r="G23" s="11" t="s">
        <v>20</v>
      </c>
      <c r="H23" s="30" t="s">
        <v>171</v>
      </c>
      <c r="I23" s="13">
        <v>35766</v>
      </c>
    </row>
    <row r="24" spans="1:9" ht="49.5" customHeight="1">
      <c r="A24" s="34" t="s">
        <v>64</v>
      </c>
      <c r="B24" s="35" t="s">
        <v>65</v>
      </c>
      <c r="C24" s="35" t="s">
        <v>66</v>
      </c>
      <c r="D24" s="37">
        <v>40910</v>
      </c>
      <c r="E24" s="37">
        <v>41364</v>
      </c>
      <c r="F24" s="36">
        <v>422100</v>
      </c>
      <c r="G24" s="15" t="s">
        <v>20</v>
      </c>
      <c r="H24" s="35" t="s">
        <v>67</v>
      </c>
      <c r="I24" s="13">
        <v>84420</v>
      </c>
    </row>
    <row r="25" spans="1:9" ht="49.5" customHeight="1">
      <c r="A25" s="33" t="s">
        <v>68</v>
      </c>
      <c r="B25" s="30" t="s">
        <v>69</v>
      </c>
      <c r="C25" s="30" t="s">
        <v>70</v>
      </c>
      <c r="D25" s="40">
        <v>40910</v>
      </c>
      <c r="E25" s="40">
        <v>41364</v>
      </c>
      <c r="F25" s="29">
        <v>72450</v>
      </c>
      <c r="G25" s="11" t="s">
        <v>20</v>
      </c>
      <c r="H25" s="35" t="s">
        <v>71</v>
      </c>
      <c r="I25" s="13">
        <v>14490</v>
      </c>
    </row>
    <row r="26" spans="1:9" ht="49.5" customHeight="1">
      <c r="A26" s="33" t="s">
        <v>72</v>
      </c>
      <c r="B26" s="30" t="s">
        <v>73</v>
      </c>
      <c r="C26" s="30" t="s">
        <v>74</v>
      </c>
      <c r="D26" s="40">
        <v>40917</v>
      </c>
      <c r="E26" s="40">
        <v>41364</v>
      </c>
      <c r="F26" s="29">
        <v>41250</v>
      </c>
      <c r="G26" s="11" t="s">
        <v>15</v>
      </c>
      <c r="H26" s="35" t="s">
        <v>75</v>
      </c>
      <c r="I26" s="13">
        <v>8250</v>
      </c>
    </row>
    <row r="27" spans="1:9" s="50" customFormat="1" ht="49.5" customHeight="1">
      <c r="A27" s="34" t="s">
        <v>76</v>
      </c>
      <c r="B27" s="35" t="s">
        <v>77</v>
      </c>
      <c r="C27" s="35" t="s">
        <v>78</v>
      </c>
      <c r="D27" s="37">
        <v>40917</v>
      </c>
      <c r="E27" s="37">
        <v>41364</v>
      </c>
      <c r="F27" s="36">
        <v>41250</v>
      </c>
      <c r="G27" s="15" t="s">
        <v>15</v>
      </c>
      <c r="H27" s="35" t="s">
        <v>79</v>
      </c>
      <c r="I27" s="16">
        <v>8250</v>
      </c>
    </row>
    <row r="28" spans="1:9" s="27" customFormat="1" ht="49.5" customHeight="1">
      <c r="A28" s="33" t="s">
        <v>80</v>
      </c>
      <c r="B28" s="30" t="s">
        <v>77</v>
      </c>
      <c r="C28" s="30" t="s">
        <v>78</v>
      </c>
      <c r="D28" s="31">
        <v>40917</v>
      </c>
      <c r="E28" s="40">
        <v>41364</v>
      </c>
      <c r="F28" s="38">
        <v>22800</v>
      </c>
      <c r="G28" s="11" t="s">
        <v>15</v>
      </c>
      <c r="H28" s="30" t="s">
        <v>81</v>
      </c>
      <c r="I28" s="13">
        <v>4560</v>
      </c>
    </row>
    <row r="29" spans="1:12" s="27" customFormat="1" ht="49.5" customHeight="1">
      <c r="A29" s="34" t="s">
        <v>82</v>
      </c>
      <c r="B29" s="35" t="s">
        <v>28</v>
      </c>
      <c r="C29" s="35" t="s">
        <v>29</v>
      </c>
      <c r="D29" s="32">
        <v>40912</v>
      </c>
      <c r="E29" s="40">
        <v>41364</v>
      </c>
      <c r="F29" s="39">
        <v>42525</v>
      </c>
      <c r="G29" s="15" t="s">
        <v>15</v>
      </c>
      <c r="H29" s="35" t="s">
        <v>83</v>
      </c>
      <c r="I29" s="16">
        <v>8505</v>
      </c>
      <c r="J29" s="50"/>
      <c r="K29" s="50"/>
      <c r="L29" s="50"/>
    </row>
    <row r="30" spans="1:9" s="27" customFormat="1" ht="49.5" customHeight="1">
      <c r="A30" s="63" t="s">
        <v>84</v>
      </c>
      <c r="B30" s="58" t="s">
        <v>28</v>
      </c>
      <c r="C30" s="58" t="s">
        <v>29</v>
      </c>
      <c r="D30" s="64">
        <v>40912</v>
      </c>
      <c r="E30" s="65">
        <v>41364</v>
      </c>
      <c r="F30" s="55">
        <v>42525</v>
      </c>
      <c r="G30" s="11" t="s">
        <v>15</v>
      </c>
      <c r="H30" s="58" t="s">
        <v>85</v>
      </c>
      <c r="I30" s="13">
        <v>8505</v>
      </c>
    </row>
    <row r="31" spans="1:9" s="27" customFormat="1" ht="49.5" customHeight="1">
      <c r="A31" s="63"/>
      <c r="B31" s="58"/>
      <c r="C31" s="58"/>
      <c r="D31" s="64"/>
      <c r="E31" s="65"/>
      <c r="F31" s="55"/>
      <c r="G31" s="11" t="s">
        <v>22</v>
      </c>
      <c r="H31" s="58"/>
      <c r="I31" s="13">
        <v>2835</v>
      </c>
    </row>
    <row r="32" spans="1:9" s="27" customFormat="1" ht="49.5" customHeight="1">
      <c r="A32" s="33" t="s">
        <v>86</v>
      </c>
      <c r="B32" s="30" t="s">
        <v>87</v>
      </c>
      <c r="C32" s="30" t="s">
        <v>88</v>
      </c>
      <c r="D32" s="32">
        <v>40912</v>
      </c>
      <c r="E32" s="40">
        <v>41364</v>
      </c>
      <c r="F32" s="29">
        <v>54975</v>
      </c>
      <c r="G32" s="11" t="s">
        <v>15</v>
      </c>
      <c r="H32" s="30" t="s">
        <v>89</v>
      </c>
      <c r="I32" s="13">
        <v>10995</v>
      </c>
    </row>
    <row r="33" spans="1:9" s="50" customFormat="1" ht="49.5" customHeight="1">
      <c r="A33" s="34" t="s">
        <v>90</v>
      </c>
      <c r="B33" s="35" t="s">
        <v>91</v>
      </c>
      <c r="C33" s="35" t="s">
        <v>74</v>
      </c>
      <c r="D33" s="32">
        <v>40912</v>
      </c>
      <c r="E33" s="37">
        <v>41364</v>
      </c>
      <c r="F33" s="36">
        <v>41250</v>
      </c>
      <c r="G33" s="15" t="s">
        <v>15</v>
      </c>
      <c r="H33" s="35" t="s">
        <v>92</v>
      </c>
      <c r="I33" s="16">
        <v>8250</v>
      </c>
    </row>
    <row r="34" spans="1:9" s="27" customFormat="1" ht="49.5" customHeight="1">
      <c r="A34" s="33" t="s">
        <v>93</v>
      </c>
      <c r="B34" s="30" t="s">
        <v>94</v>
      </c>
      <c r="C34" s="30" t="s">
        <v>95</v>
      </c>
      <c r="D34" s="32">
        <v>40912</v>
      </c>
      <c r="E34" s="40">
        <v>41364</v>
      </c>
      <c r="F34" s="29">
        <v>41250</v>
      </c>
      <c r="G34" s="11" t="s">
        <v>15</v>
      </c>
      <c r="H34" s="30" t="s">
        <v>96</v>
      </c>
      <c r="I34" s="13">
        <v>8250</v>
      </c>
    </row>
    <row r="35" spans="1:9" s="27" customFormat="1" ht="49.5" customHeight="1">
      <c r="A35" s="33" t="s">
        <v>97</v>
      </c>
      <c r="B35" s="30" t="s">
        <v>94</v>
      </c>
      <c r="C35" s="30" t="s">
        <v>95</v>
      </c>
      <c r="D35" s="32">
        <v>40917</v>
      </c>
      <c r="E35" s="40">
        <v>41364</v>
      </c>
      <c r="F35" s="29">
        <v>41250</v>
      </c>
      <c r="G35" s="11" t="s">
        <v>15</v>
      </c>
      <c r="H35" s="30" t="s">
        <v>98</v>
      </c>
      <c r="I35" s="17">
        <v>8250</v>
      </c>
    </row>
    <row r="36" spans="1:9" s="50" customFormat="1" ht="49.5" customHeight="1">
      <c r="A36" s="34" t="s">
        <v>99</v>
      </c>
      <c r="B36" s="35" t="s">
        <v>100</v>
      </c>
      <c r="C36" s="35" t="s">
        <v>101</v>
      </c>
      <c r="D36" s="32">
        <v>40912</v>
      </c>
      <c r="E36" s="37">
        <v>41364</v>
      </c>
      <c r="F36" s="36">
        <v>42525</v>
      </c>
      <c r="G36" s="15" t="s">
        <v>15</v>
      </c>
      <c r="H36" s="35" t="s">
        <v>102</v>
      </c>
      <c r="I36" s="18">
        <v>8505</v>
      </c>
    </row>
    <row r="37" spans="1:9" s="50" customFormat="1" ht="49.5" customHeight="1">
      <c r="A37" s="57" t="s">
        <v>103</v>
      </c>
      <c r="B37" s="56" t="s">
        <v>100</v>
      </c>
      <c r="C37" s="56" t="s">
        <v>101</v>
      </c>
      <c r="D37" s="64">
        <v>40910</v>
      </c>
      <c r="E37" s="54">
        <v>41364</v>
      </c>
      <c r="F37" s="66">
        <v>41250</v>
      </c>
      <c r="G37" s="15" t="s">
        <v>15</v>
      </c>
      <c r="H37" s="56" t="s">
        <v>104</v>
      </c>
      <c r="I37" s="18">
        <v>8250</v>
      </c>
    </row>
    <row r="38" spans="1:9" s="27" customFormat="1" ht="49.5" customHeight="1">
      <c r="A38" s="57"/>
      <c r="B38" s="56"/>
      <c r="C38" s="56"/>
      <c r="D38" s="64"/>
      <c r="E38" s="54"/>
      <c r="F38" s="66"/>
      <c r="G38" s="11" t="s">
        <v>20</v>
      </c>
      <c r="H38" s="56"/>
      <c r="I38" s="17" t="s">
        <v>21</v>
      </c>
    </row>
    <row r="39" spans="1:9" s="27" customFormat="1" ht="49.5" customHeight="1">
      <c r="A39" s="33" t="s">
        <v>105</v>
      </c>
      <c r="B39" s="30" t="s">
        <v>100</v>
      </c>
      <c r="C39" s="30" t="s">
        <v>101</v>
      </c>
      <c r="D39" s="32">
        <v>40967</v>
      </c>
      <c r="E39" s="40">
        <v>41364</v>
      </c>
      <c r="F39" s="29">
        <v>24637.5</v>
      </c>
      <c r="G39" s="11" t="s">
        <v>15</v>
      </c>
      <c r="H39" s="30" t="s">
        <v>106</v>
      </c>
      <c r="I39" s="17">
        <v>4927.5</v>
      </c>
    </row>
    <row r="40" spans="1:9" s="27" customFormat="1" ht="49.5" customHeight="1">
      <c r="A40" s="63" t="s">
        <v>107</v>
      </c>
      <c r="B40" s="58" t="s">
        <v>108</v>
      </c>
      <c r="C40" s="58" t="s">
        <v>74</v>
      </c>
      <c r="D40" s="64">
        <v>40912</v>
      </c>
      <c r="E40" s="65">
        <v>41364</v>
      </c>
      <c r="F40" s="55">
        <v>41250</v>
      </c>
      <c r="G40" s="11" t="s">
        <v>15</v>
      </c>
      <c r="H40" s="58" t="s">
        <v>109</v>
      </c>
      <c r="I40" s="17">
        <v>8250</v>
      </c>
    </row>
    <row r="41" spans="1:9" s="51" customFormat="1" ht="49.5" customHeight="1">
      <c r="A41" s="63"/>
      <c r="B41" s="58"/>
      <c r="C41" s="58"/>
      <c r="D41" s="64"/>
      <c r="E41" s="65"/>
      <c r="F41" s="55"/>
      <c r="G41" s="19" t="s">
        <v>20</v>
      </c>
      <c r="H41" s="58"/>
      <c r="I41" s="12" t="s">
        <v>21</v>
      </c>
    </row>
    <row r="42" spans="1:9" s="50" customFormat="1" ht="49.5" customHeight="1">
      <c r="A42" s="34" t="s">
        <v>185</v>
      </c>
      <c r="B42" s="35" t="s">
        <v>110</v>
      </c>
      <c r="C42" s="35" t="s">
        <v>111</v>
      </c>
      <c r="D42" s="32">
        <v>40912</v>
      </c>
      <c r="E42" s="37">
        <v>41394</v>
      </c>
      <c r="F42" s="36">
        <v>93332.95</v>
      </c>
      <c r="G42" s="15" t="s">
        <v>15</v>
      </c>
      <c r="H42" s="35" t="s">
        <v>112</v>
      </c>
      <c r="I42" s="16">
        <f>17499.99+5833</f>
        <v>23332.99</v>
      </c>
    </row>
    <row r="43" spans="1:9" s="27" customFormat="1" ht="49.5" customHeight="1">
      <c r="A43" s="33" t="s">
        <v>113</v>
      </c>
      <c r="B43" s="30" t="s">
        <v>59</v>
      </c>
      <c r="C43" s="30" t="s">
        <v>114</v>
      </c>
      <c r="D43" s="32">
        <v>40912</v>
      </c>
      <c r="E43" s="40">
        <v>41364</v>
      </c>
      <c r="F43" s="29">
        <v>41250</v>
      </c>
      <c r="G43" s="11" t="s">
        <v>15</v>
      </c>
      <c r="H43" s="30" t="s">
        <v>115</v>
      </c>
      <c r="I43" s="13">
        <v>8250</v>
      </c>
    </row>
    <row r="44" spans="1:9" s="27" customFormat="1" ht="49.5" customHeight="1">
      <c r="A44" s="33" t="s">
        <v>116</v>
      </c>
      <c r="B44" s="30" t="s">
        <v>59</v>
      </c>
      <c r="C44" s="30" t="s">
        <v>114</v>
      </c>
      <c r="D44" s="32">
        <v>40917</v>
      </c>
      <c r="E44" s="40">
        <v>41364</v>
      </c>
      <c r="F44" s="29">
        <v>41250</v>
      </c>
      <c r="G44" s="11" t="s">
        <v>15</v>
      </c>
      <c r="H44" s="30" t="s">
        <v>117</v>
      </c>
      <c r="I44" s="13">
        <v>8250</v>
      </c>
    </row>
    <row r="45" spans="1:9" s="27" customFormat="1" ht="49.5" customHeight="1">
      <c r="A45" s="63" t="s">
        <v>186</v>
      </c>
      <c r="B45" s="58" t="s">
        <v>118</v>
      </c>
      <c r="C45" s="58" t="s">
        <v>119</v>
      </c>
      <c r="D45" s="64">
        <v>40912</v>
      </c>
      <c r="E45" s="65">
        <v>41394</v>
      </c>
      <c r="F45" s="55">
        <v>342752</v>
      </c>
      <c r="G45" s="11" t="s">
        <v>15</v>
      </c>
      <c r="H45" s="58" t="s">
        <v>120</v>
      </c>
      <c r="I45" s="12">
        <f>68766+22922</f>
        <v>91688</v>
      </c>
    </row>
    <row r="46" spans="1:9" s="27" customFormat="1" ht="49.5" customHeight="1">
      <c r="A46" s="63"/>
      <c r="B46" s="58"/>
      <c r="C46" s="58"/>
      <c r="D46" s="64"/>
      <c r="E46" s="65"/>
      <c r="F46" s="55"/>
      <c r="G46" s="11" t="s">
        <v>20</v>
      </c>
      <c r="H46" s="58"/>
      <c r="I46" s="12">
        <v>8000</v>
      </c>
    </row>
    <row r="47" spans="1:9" s="27" customFormat="1" ht="49.5" customHeight="1">
      <c r="A47" s="63" t="s">
        <v>121</v>
      </c>
      <c r="B47" s="58" t="s">
        <v>122</v>
      </c>
      <c r="C47" s="58" t="s">
        <v>123</v>
      </c>
      <c r="D47" s="64">
        <v>40910</v>
      </c>
      <c r="E47" s="65">
        <v>41364</v>
      </c>
      <c r="F47" s="55">
        <v>999500</v>
      </c>
      <c r="G47" s="11" t="s">
        <v>15</v>
      </c>
      <c r="H47" s="58" t="s">
        <v>124</v>
      </c>
      <c r="I47" s="12">
        <v>199500</v>
      </c>
    </row>
    <row r="48" spans="1:9" s="27" customFormat="1" ht="49.5" customHeight="1">
      <c r="A48" s="63"/>
      <c r="B48" s="58"/>
      <c r="C48" s="58"/>
      <c r="D48" s="64"/>
      <c r="E48" s="65"/>
      <c r="F48" s="55"/>
      <c r="G48" s="11" t="s">
        <v>22</v>
      </c>
      <c r="H48" s="58"/>
      <c r="I48" s="13" t="s">
        <v>21</v>
      </c>
    </row>
    <row r="49" spans="1:9" s="27" customFormat="1" ht="49.5" customHeight="1">
      <c r="A49" s="63" t="s">
        <v>125</v>
      </c>
      <c r="B49" s="58" t="s">
        <v>126</v>
      </c>
      <c r="C49" s="58" t="s">
        <v>127</v>
      </c>
      <c r="D49" s="64">
        <v>40912</v>
      </c>
      <c r="E49" s="65">
        <v>41639</v>
      </c>
      <c r="F49" s="55">
        <v>286401</v>
      </c>
      <c r="G49" s="11" t="s">
        <v>15</v>
      </c>
      <c r="H49" s="58" t="s">
        <v>128</v>
      </c>
      <c r="I49" s="13">
        <f>53700+17900</f>
        <v>71600</v>
      </c>
    </row>
    <row r="50" spans="1:9" s="27" customFormat="1" ht="49.5" customHeight="1">
      <c r="A50" s="63"/>
      <c r="B50" s="58"/>
      <c r="C50" s="58"/>
      <c r="D50" s="64"/>
      <c r="E50" s="65"/>
      <c r="F50" s="55"/>
      <c r="G50" s="11" t="s">
        <v>22</v>
      </c>
      <c r="H50" s="58"/>
      <c r="I50" s="13">
        <v>8900</v>
      </c>
    </row>
    <row r="51" spans="1:9" s="27" customFormat="1" ht="49.5" customHeight="1">
      <c r="A51" s="33" t="s">
        <v>129</v>
      </c>
      <c r="B51" s="30" t="s">
        <v>130</v>
      </c>
      <c r="C51" s="30" t="s">
        <v>131</v>
      </c>
      <c r="D51" s="32">
        <v>40912</v>
      </c>
      <c r="E51" s="40">
        <v>41364</v>
      </c>
      <c r="F51" s="29">
        <v>36900</v>
      </c>
      <c r="G51" s="11" t="s">
        <v>15</v>
      </c>
      <c r="H51" s="30" t="s">
        <v>132</v>
      </c>
      <c r="I51" s="13">
        <v>7380</v>
      </c>
    </row>
    <row r="52" spans="1:9" s="27" customFormat="1" ht="49.5" customHeight="1">
      <c r="A52" s="33" t="s">
        <v>172</v>
      </c>
      <c r="B52" s="30" t="s">
        <v>130</v>
      </c>
      <c r="C52" s="30" t="s">
        <v>131</v>
      </c>
      <c r="D52" s="32">
        <v>40913</v>
      </c>
      <c r="E52" s="40">
        <v>41364</v>
      </c>
      <c r="F52" s="29">
        <v>339419.85</v>
      </c>
      <c r="G52" s="11" t="s">
        <v>15</v>
      </c>
      <c r="H52" s="30" t="s">
        <v>133</v>
      </c>
      <c r="I52" s="13">
        <v>67883.97</v>
      </c>
    </row>
    <row r="53" spans="1:9" s="50" customFormat="1" ht="49.5" customHeight="1">
      <c r="A53" s="34" t="s">
        <v>187</v>
      </c>
      <c r="B53" s="30" t="s">
        <v>134</v>
      </c>
      <c r="C53" s="30" t="s">
        <v>135</v>
      </c>
      <c r="D53" s="32">
        <v>40946</v>
      </c>
      <c r="E53" s="37">
        <v>41394</v>
      </c>
      <c r="F53" s="36">
        <v>415500</v>
      </c>
      <c r="G53" s="15" t="s">
        <v>15</v>
      </c>
      <c r="H53" s="30" t="s">
        <v>136</v>
      </c>
      <c r="I53" s="16">
        <f>90000+25500</f>
        <v>115500</v>
      </c>
    </row>
    <row r="54" spans="1:9" s="27" customFormat="1" ht="49.5" customHeight="1">
      <c r="A54" s="63" t="s">
        <v>188</v>
      </c>
      <c r="B54" s="58" t="s">
        <v>134</v>
      </c>
      <c r="C54" s="58" t="s">
        <v>135</v>
      </c>
      <c r="D54" s="64">
        <v>40919</v>
      </c>
      <c r="E54" s="65">
        <v>41394</v>
      </c>
      <c r="F54" s="55">
        <v>556271</v>
      </c>
      <c r="G54" s="11" t="s">
        <v>15</v>
      </c>
      <c r="H54" s="58" t="s">
        <v>137</v>
      </c>
      <c r="I54" s="13">
        <f>114885.5+21500</f>
        <v>136385.5</v>
      </c>
    </row>
    <row r="55" spans="1:9" s="27" customFormat="1" ht="49.5" customHeight="1">
      <c r="A55" s="63"/>
      <c r="B55" s="58"/>
      <c r="C55" s="58"/>
      <c r="D55" s="64"/>
      <c r="E55" s="65"/>
      <c r="F55" s="55"/>
      <c r="G55" s="11" t="s">
        <v>20</v>
      </c>
      <c r="H55" s="58"/>
      <c r="I55" s="13">
        <v>8500</v>
      </c>
    </row>
    <row r="56" spans="1:9" s="50" customFormat="1" ht="49.5" customHeight="1">
      <c r="A56" s="34" t="s">
        <v>138</v>
      </c>
      <c r="B56" s="35" t="s">
        <v>139</v>
      </c>
      <c r="C56" s="35" t="s">
        <v>140</v>
      </c>
      <c r="D56" s="32">
        <v>40931</v>
      </c>
      <c r="E56" s="37">
        <v>41364</v>
      </c>
      <c r="F56" s="36">
        <v>60375</v>
      </c>
      <c r="G56" s="15" t="s">
        <v>20</v>
      </c>
      <c r="H56" s="35" t="s">
        <v>34</v>
      </c>
      <c r="I56" s="16">
        <v>12075</v>
      </c>
    </row>
    <row r="57" spans="1:9" s="27" customFormat="1" ht="49.5" customHeight="1">
      <c r="A57" s="33" t="s">
        <v>141</v>
      </c>
      <c r="B57" s="30" t="s">
        <v>59</v>
      </c>
      <c r="C57" s="30" t="s">
        <v>114</v>
      </c>
      <c r="D57" s="32">
        <v>40941</v>
      </c>
      <c r="E57" s="40">
        <v>41364</v>
      </c>
      <c r="F57" s="29">
        <v>135000</v>
      </c>
      <c r="G57" s="11" t="s">
        <v>22</v>
      </c>
      <c r="H57" s="30" t="s">
        <v>142</v>
      </c>
      <c r="I57" s="13">
        <v>27000</v>
      </c>
    </row>
    <row r="58" spans="1:9" s="27" customFormat="1" ht="49.5" customHeight="1">
      <c r="A58" s="33" t="s">
        <v>143</v>
      </c>
      <c r="B58" s="30" t="s">
        <v>108</v>
      </c>
      <c r="C58" s="30" t="s">
        <v>74</v>
      </c>
      <c r="D58" s="32">
        <v>40948</v>
      </c>
      <c r="E58" s="40">
        <v>41364</v>
      </c>
      <c r="F58" s="29">
        <v>63635</v>
      </c>
      <c r="G58" s="11" t="s">
        <v>15</v>
      </c>
      <c r="H58" s="30" t="s">
        <v>144</v>
      </c>
      <c r="I58" s="13">
        <v>13635</v>
      </c>
    </row>
    <row r="59" spans="1:9" s="27" customFormat="1" ht="49.5" customHeight="1">
      <c r="A59" s="33" t="s">
        <v>145</v>
      </c>
      <c r="B59" s="30" t="s">
        <v>146</v>
      </c>
      <c r="C59" s="30" t="s">
        <v>147</v>
      </c>
      <c r="D59" s="32">
        <v>40988</v>
      </c>
      <c r="E59" s="40">
        <v>41364</v>
      </c>
      <c r="F59" s="29">
        <v>40001</v>
      </c>
      <c r="G59" s="11" t="s">
        <v>15</v>
      </c>
      <c r="H59" s="30" t="s">
        <v>148</v>
      </c>
      <c r="I59" s="13">
        <v>8001</v>
      </c>
    </row>
    <row r="60" spans="1:9" s="27" customFormat="1" ht="49.5" customHeight="1">
      <c r="A60" s="63" t="s">
        <v>149</v>
      </c>
      <c r="B60" s="58" t="s">
        <v>59</v>
      </c>
      <c r="C60" s="58" t="s">
        <v>114</v>
      </c>
      <c r="D60" s="64">
        <v>41047</v>
      </c>
      <c r="E60" s="65">
        <v>41364</v>
      </c>
      <c r="F60" s="55">
        <v>107730</v>
      </c>
      <c r="G60" s="11" t="s">
        <v>15</v>
      </c>
      <c r="H60" s="58" t="s">
        <v>150</v>
      </c>
      <c r="I60" s="13">
        <v>21240</v>
      </c>
    </row>
    <row r="61" spans="1:9" s="27" customFormat="1" ht="49.5" customHeight="1">
      <c r="A61" s="63"/>
      <c r="B61" s="58"/>
      <c r="C61" s="58"/>
      <c r="D61" s="64"/>
      <c r="E61" s="65"/>
      <c r="F61" s="55"/>
      <c r="G61" s="11" t="s">
        <v>22</v>
      </c>
      <c r="H61" s="58"/>
      <c r="I61" s="13" t="s">
        <v>21</v>
      </c>
    </row>
    <row r="62" spans="1:9" s="27" customFormat="1" ht="49.5" customHeight="1">
      <c r="A62" s="33" t="s">
        <v>151</v>
      </c>
      <c r="B62" s="30" t="s">
        <v>59</v>
      </c>
      <c r="C62" s="30" t="s">
        <v>114</v>
      </c>
      <c r="D62" s="32">
        <v>41044</v>
      </c>
      <c r="E62" s="40">
        <v>41364</v>
      </c>
      <c r="F62" s="29">
        <v>67800</v>
      </c>
      <c r="G62" s="11" t="s">
        <v>22</v>
      </c>
      <c r="H62" s="30" t="s">
        <v>152</v>
      </c>
      <c r="I62" s="13">
        <v>7500</v>
      </c>
    </row>
    <row r="63" spans="1:9" s="27" customFormat="1" ht="49.5" customHeight="1">
      <c r="A63" s="33" t="s">
        <v>153</v>
      </c>
      <c r="B63" s="30" t="s">
        <v>32</v>
      </c>
      <c r="C63" s="30" t="s">
        <v>33</v>
      </c>
      <c r="D63" s="32">
        <v>41052</v>
      </c>
      <c r="E63" s="40">
        <v>41364</v>
      </c>
      <c r="F63" s="29">
        <v>150000</v>
      </c>
      <c r="G63" s="11" t="s">
        <v>15</v>
      </c>
      <c r="H63" s="30" t="s">
        <v>154</v>
      </c>
      <c r="I63" s="13">
        <v>30000</v>
      </c>
    </row>
    <row r="64" spans="1:9" s="27" customFormat="1" ht="49.5" customHeight="1">
      <c r="A64" s="33" t="s">
        <v>155</v>
      </c>
      <c r="B64" s="30" t="s">
        <v>156</v>
      </c>
      <c r="C64" s="30" t="s">
        <v>157</v>
      </c>
      <c r="D64" s="32">
        <v>41081</v>
      </c>
      <c r="E64" s="40">
        <v>41274</v>
      </c>
      <c r="F64" s="29">
        <v>48000</v>
      </c>
      <c r="G64" s="11" t="s">
        <v>15</v>
      </c>
      <c r="H64" s="30" t="s">
        <v>158</v>
      </c>
      <c r="I64" s="13">
        <v>4322.44</v>
      </c>
    </row>
    <row r="65" spans="1:9" s="27" customFormat="1" ht="49.5" customHeight="1">
      <c r="A65" s="33" t="s">
        <v>159</v>
      </c>
      <c r="B65" s="30" t="s">
        <v>160</v>
      </c>
      <c r="C65" s="30" t="s">
        <v>161</v>
      </c>
      <c r="D65" s="32">
        <v>41096</v>
      </c>
      <c r="E65" s="31" t="s">
        <v>162</v>
      </c>
      <c r="F65" s="29">
        <v>34980</v>
      </c>
      <c r="G65" s="11" t="s">
        <v>20</v>
      </c>
      <c r="H65" s="30" t="s">
        <v>163</v>
      </c>
      <c r="I65" s="13">
        <v>8745</v>
      </c>
    </row>
    <row r="66" spans="1:9" s="27" customFormat="1" ht="49.5" customHeight="1">
      <c r="A66" s="33" t="s">
        <v>173</v>
      </c>
      <c r="B66" s="30" t="s">
        <v>87</v>
      </c>
      <c r="C66" s="30" t="s">
        <v>88</v>
      </c>
      <c r="D66" s="32">
        <v>41096</v>
      </c>
      <c r="E66" s="40">
        <v>41394</v>
      </c>
      <c r="F66" s="29">
        <v>68360</v>
      </c>
      <c r="G66" s="11" t="s">
        <v>15</v>
      </c>
      <c r="H66" s="30" t="s">
        <v>164</v>
      </c>
      <c r="I66" s="13">
        <f>22020+7340</f>
        <v>29360</v>
      </c>
    </row>
    <row r="67" spans="1:9" s="27" customFormat="1" ht="49.5" customHeight="1">
      <c r="A67" s="44" t="s">
        <v>174</v>
      </c>
      <c r="B67" s="30" t="s">
        <v>134</v>
      </c>
      <c r="C67" s="30" t="s">
        <v>135</v>
      </c>
      <c r="D67" s="43">
        <v>41271</v>
      </c>
      <c r="E67" s="20">
        <v>41394</v>
      </c>
      <c r="F67" s="41">
        <v>93585.75</v>
      </c>
      <c r="G67" s="19" t="s">
        <v>15</v>
      </c>
      <c r="H67" s="42" t="s">
        <v>165</v>
      </c>
      <c r="I67" s="12">
        <f>73470.75+20115</f>
        <v>93585.75</v>
      </c>
    </row>
    <row r="68" spans="1:9" s="27" customFormat="1" ht="49.5" customHeight="1">
      <c r="A68" s="57" t="s">
        <v>328</v>
      </c>
      <c r="B68" s="58" t="s">
        <v>17</v>
      </c>
      <c r="C68" s="58" t="s">
        <v>18</v>
      </c>
      <c r="D68" s="54">
        <v>41355</v>
      </c>
      <c r="E68" s="54">
        <v>41517</v>
      </c>
      <c r="F68" s="55">
        <f>4460820-1957804.4+1957804.4+250000+315000+3147872+371219.37+849333.3</f>
        <v>9394244.67</v>
      </c>
      <c r="G68" s="11" t="s">
        <v>15</v>
      </c>
      <c r="H68" s="56" t="s">
        <v>19</v>
      </c>
      <c r="I68" s="12">
        <f>1736940+1785238.04+1850940+831891.66</f>
        <v>6205009.7</v>
      </c>
    </row>
    <row r="69" spans="1:9" s="27" customFormat="1" ht="49.5" customHeight="1">
      <c r="A69" s="57"/>
      <c r="B69" s="58"/>
      <c r="C69" s="58"/>
      <c r="D69" s="54"/>
      <c r="E69" s="54"/>
      <c r="F69" s="55"/>
      <c r="G69" s="11" t="s">
        <v>20</v>
      </c>
      <c r="H69" s="56"/>
      <c r="I69" s="12">
        <v>315000</v>
      </c>
    </row>
    <row r="70" spans="1:9" s="27" customFormat="1" ht="49.5" customHeight="1">
      <c r="A70" s="57"/>
      <c r="B70" s="58"/>
      <c r="C70" s="58"/>
      <c r="D70" s="54"/>
      <c r="E70" s="54"/>
      <c r="F70" s="55"/>
      <c r="G70" s="11" t="s">
        <v>22</v>
      </c>
      <c r="H70" s="56"/>
      <c r="I70" s="12">
        <f>1016075.6+1486940+371219.37</f>
        <v>2874234.97</v>
      </c>
    </row>
    <row r="71" spans="1:9" s="27" customFormat="1" ht="49.5" customHeight="1">
      <c r="A71" s="57"/>
      <c r="B71" s="58" t="s">
        <v>17</v>
      </c>
      <c r="C71" s="58" t="s">
        <v>18</v>
      </c>
      <c r="D71" s="54">
        <v>41518</v>
      </c>
      <c r="E71" s="54">
        <v>41639</v>
      </c>
      <c r="F71" s="55">
        <f>5918882.52+1484877.48+210000</f>
        <v>7613760</v>
      </c>
      <c r="G71" s="11" t="s">
        <v>15</v>
      </c>
      <c r="H71" s="56" t="s">
        <v>19</v>
      </c>
      <c r="I71" s="12">
        <f>647828.97+1479720.63</f>
        <v>2127549.5999999996</v>
      </c>
    </row>
    <row r="72" spans="1:9" s="27" customFormat="1" ht="49.5" customHeight="1">
      <c r="A72" s="57"/>
      <c r="B72" s="58"/>
      <c r="C72" s="58"/>
      <c r="D72" s="54"/>
      <c r="E72" s="54"/>
      <c r="F72" s="55"/>
      <c r="G72" s="11" t="s">
        <v>20</v>
      </c>
      <c r="H72" s="56"/>
      <c r="I72" s="12">
        <f>210000</f>
        <v>210000</v>
      </c>
    </row>
    <row r="73" spans="1:9" s="27" customFormat="1" ht="49.5" customHeight="1">
      <c r="A73" s="57"/>
      <c r="B73" s="58"/>
      <c r="C73" s="58"/>
      <c r="D73" s="54"/>
      <c r="E73" s="54"/>
      <c r="F73" s="55"/>
      <c r="G73" s="11" t="s">
        <v>22</v>
      </c>
      <c r="H73" s="56"/>
      <c r="I73" s="12">
        <f>371219.37</f>
        <v>371219.37</v>
      </c>
    </row>
    <row r="74" spans="1:9" s="27" customFormat="1" ht="49.5" customHeight="1">
      <c r="A74" s="57"/>
      <c r="B74" s="58" t="s">
        <v>17</v>
      </c>
      <c r="C74" s="58" t="s">
        <v>329</v>
      </c>
      <c r="D74" s="54">
        <v>41275</v>
      </c>
      <c r="E74" s="54">
        <v>41423</v>
      </c>
      <c r="F74" s="55">
        <f>3500632</f>
        <v>3500632</v>
      </c>
      <c r="G74" s="11" t="s">
        <v>15</v>
      </c>
      <c r="H74" s="56" t="s">
        <v>330</v>
      </c>
      <c r="I74" s="12">
        <v>2625632</v>
      </c>
    </row>
    <row r="75" spans="1:9" s="27" customFormat="1" ht="49.5" customHeight="1">
      <c r="A75" s="57"/>
      <c r="B75" s="58"/>
      <c r="C75" s="58"/>
      <c r="D75" s="54"/>
      <c r="E75" s="54"/>
      <c r="F75" s="55"/>
      <c r="G75" s="11" t="s">
        <v>22</v>
      </c>
      <c r="H75" s="56"/>
      <c r="I75" s="12">
        <v>875000</v>
      </c>
    </row>
    <row r="76" spans="1:9" s="27" customFormat="1" ht="49.5" customHeight="1">
      <c r="A76" s="57"/>
      <c r="B76" s="58" t="s">
        <v>17</v>
      </c>
      <c r="C76" s="58" t="s">
        <v>329</v>
      </c>
      <c r="D76" s="54">
        <v>41058</v>
      </c>
      <c r="E76" s="54">
        <v>41636</v>
      </c>
      <c r="F76" s="55">
        <f>1516.8+1225000+3674368</f>
        <v>4900884.8</v>
      </c>
      <c r="G76" s="11" t="s">
        <v>15</v>
      </c>
      <c r="H76" s="56" t="s">
        <v>330</v>
      </c>
      <c r="I76" s="12">
        <f>1645423.44+525126.4</f>
        <v>2170549.84</v>
      </c>
    </row>
    <row r="77" spans="1:9" s="27" customFormat="1" ht="49.5" customHeight="1">
      <c r="A77" s="57"/>
      <c r="B77" s="58"/>
      <c r="C77" s="58"/>
      <c r="D77" s="54"/>
      <c r="E77" s="54"/>
      <c r="F77" s="55"/>
      <c r="G77" s="11" t="s">
        <v>22</v>
      </c>
      <c r="H77" s="56"/>
      <c r="I77" s="12">
        <f>700000+175000</f>
        <v>875000</v>
      </c>
    </row>
    <row r="78" spans="1:9" s="27" customFormat="1" ht="49.5" customHeight="1">
      <c r="A78" s="44" t="s">
        <v>189</v>
      </c>
      <c r="B78" s="30" t="s">
        <v>166</v>
      </c>
      <c r="C78" s="30" t="s">
        <v>167</v>
      </c>
      <c r="D78" s="43">
        <v>41288</v>
      </c>
      <c r="E78" s="20">
        <v>41394</v>
      </c>
      <c r="F78" s="41">
        <v>36030</v>
      </c>
      <c r="G78" s="19" t="s">
        <v>15</v>
      </c>
      <c r="H78" s="42" t="s">
        <v>168</v>
      </c>
      <c r="I78" s="12">
        <f>24020+12010</f>
        <v>36030</v>
      </c>
    </row>
    <row r="79" spans="1:9" s="27" customFormat="1" ht="49.5" customHeight="1">
      <c r="A79" s="44" t="s">
        <v>175</v>
      </c>
      <c r="B79" s="30" t="s">
        <v>176</v>
      </c>
      <c r="C79" s="30" t="s">
        <v>177</v>
      </c>
      <c r="D79" s="43">
        <v>41306</v>
      </c>
      <c r="E79" s="20">
        <v>41639</v>
      </c>
      <c r="F79" s="41">
        <f>210000+150000</f>
        <v>360000</v>
      </c>
      <c r="G79" s="19" t="s">
        <v>15</v>
      </c>
      <c r="H79" s="42" t="s">
        <v>178</v>
      </c>
      <c r="I79" s="12">
        <f>210000+150000</f>
        <v>360000</v>
      </c>
    </row>
    <row r="80" spans="1:9" s="27" customFormat="1" ht="49.5" customHeight="1">
      <c r="A80" s="44" t="s">
        <v>179</v>
      </c>
      <c r="B80" s="30" t="s">
        <v>28</v>
      </c>
      <c r="C80" s="30" t="s">
        <v>29</v>
      </c>
      <c r="D80" s="43">
        <v>41334</v>
      </c>
      <c r="E80" s="20">
        <v>41639</v>
      </c>
      <c r="F80" s="41">
        <v>216000</v>
      </c>
      <c r="G80" s="19" t="s">
        <v>15</v>
      </c>
      <c r="H80" s="42" t="s">
        <v>180</v>
      </c>
      <c r="I80" s="12">
        <f>21600+21600+21600+21600+21600+21600+21600+21600</f>
        <v>172800</v>
      </c>
    </row>
    <row r="81" spans="1:9" s="27" customFormat="1" ht="49.5" customHeight="1">
      <c r="A81" s="44" t="s">
        <v>181</v>
      </c>
      <c r="B81" s="30" t="s">
        <v>182</v>
      </c>
      <c r="C81" s="30" t="s">
        <v>183</v>
      </c>
      <c r="D81" s="43">
        <v>41334</v>
      </c>
      <c r="E81" s="20">
        <v>41639</v>
      </c>
      <c r="F81" s="41">
        <v>80000</v>
      </c>
      <c r="G81" s="19" t="s">
        <v>15</v>
      </c>
      <c r="H81" s="42" t="s">
        <v>184</v>
      </c>
      <c r="I81" s="12">
        <v>80000</v>
      </c>
    </row>
    <row r="82" spans="1:9" s="27" customFormat="1" ht="49.5" customHeight="1">
      <c r="A82" s="44" t="s">
        <v>190</v>
      </c>
      <c r="B82" s="30" t="s">
        <v>51</v>
      </c>
      <c r="C82" s="30" t="s">
        <v>52</v>
      </c>
      <c r="D82" s="43">
        <v>41358</v>
      </c>
      <c r="E82" s="20">
        <v>41639</v>
      </c>
      <c r="F82" s="41">
        <v>49950</v>
      </c>
      <c r="G82" s="19" t="s">
        <v>15</v>
      </c>
      <c r="H82" s="42" t="s">
        <v>191</v>
      </c>
      <c r="I82" s="12">
        <f>11100+5550+5550+5550+5550+5550</f>
        <v>38850</v>
      </c>
    </row>
    <row r="83" spans="1:9" s="27" customFormat="1" ht="49.5" customHeight="1">
      <c r="A83" s="44" t="s">
        <v>275</v>
      </c>
      <c r="B83" s="30" t="s">
        <v>59</v>
      </c>
      <c r="C83" s="30" t="s">
        <v>114</v>
      </c>
      <c r="D83" s="43">
        <v>41358</v>
      </c>
      <c r="E83" s="20" t="s">
        <v>276</v>
      </c>
      <c r="F83" s="41">
        <v>49950</v>
      </c>
      <c r="G83" s="19" t="s">
        <v>15</v>
      </c>
      <c r="H83" s="42" t="s">
        <v>277</v>
      </c>
      <c r="I83" s="12">
        <f>11100+5550+5550+5550+5550+5550</f>
        <v>38850</v>
      </c>
    </row>
    <row r="84" spans="1:9" s="27" customFormat="1" ht="49.5" customHeight="1">
      <c r="A84" s="44" t="s">
        <v>192</v>
      </c>
      <c r="B84" s="30" t="s">
        <v>40</v>
      </c>
      <c r="C84" s="30" t="s">
        <v>41</v>
      </c>
      <c r="D84" s="43">
        <v>41360</v>
      </c>
      <c r="E84" s="20">
        <v>41639</v>
      </c>
      <c r="F84" s="41">
        <v>83250</v>
      </c>
      <c r="G84" s="19" t="s">
        <v>15</v>
      </c>
      <c r="H84" s="42" t="s">
        <v>42</v>
      </c>
      <c r="I84" s="12">
        <f>9250+9250+9250+9250+9250+9250+9250</f>
        <v>64750</v>
      </c>
    </row>
    <row r="85" spans="1:9" s="27" customFormat="1" ht="49.5" customHeight="1">
      <c r="A85" s="44" t="s">
        <v>193</v>
      </c>
      <c r="B85" s="30" t="s">
        <v>13</v>
      </c>
      <c r="C85" s="30" t="s">
        <v>194</v>
      </c>
      <c r="D85" s="43">
        <v>41361</v>
      </c>
      <c r="E85" s="20">
        <v>41639</v>
      </c>
      <c r="F85" s="41">
        <v>1600000</v>
      </c>
      <c r="G85" s="19" t="s">
        <v>15</v>
      </c>
      <c r="H85" s="42" t="s">
        <v>16</v>
      </c>
      <c r="I85" s="12">
        <f>17557+229096.27+3031.32+241972.86+130454.73+104614.56+139852.3</f>
        <v>866579.04</v>
      </c>
    </row>
    <row r="86" spans="1:9" s="27" customFormat="1" ht="49.5" customHeight="1">
      <c r="A86" s="44" t="s">
        <v>195</v>
      </c>
      <c r="B86" s="30" t="s">
        <v>196</v>
      </c>
      <c r="C86" s="30" t="s">
        <v>197</v>
      </c>
      <c r="D86" s="43">
        <v>41361</v>
      </c>
      <c r="E86" s="20">
        <v>41639</v>
      </c>
      <c r="F86" s="41">
        <v>633000</v>
      </c>
      <c r="G86" s="19" t="s">
        <v>15</v>
      </c>
      <c r="H86" s="42" t="s">
        <v>124</v>
      </c>
      <c r="I86" s="12">
        <f>73000+70000+70000+70000+70000+70000+70000</f>
        <v>493000</v>
      </c>
    </row>
    <row r="87" spans="1:9" s="27" customFormat="1" ht="49.5" customHeight="1">
      <c r="A87" s="44" t="s">
        <v>198</v>
      </c>
      <c r="B87" s="30" t="s">
        <v>91</v>
      </c>
      <c r="C87" s="30" t="s">
        <v>74</v>
      </c>
      <c r="D87" s="43">
        <v>41360</v>
      </c>
      <c r="E87" s="20">
        <v>41639</v>
      </c>
      <c r="F87" s="41">
        <v>46365</v>
      </c>
      <c r="G87" s="19" t="s">
        <v>15</v>
      </c>
      <c r="H87" s="42" t="s">
        <v>199</v>
      </c>
      <c r="I87" s="12">
        <f>46365</f>
        <v>46365</v>
      </c>
    </row>
    <row r="88" spans="1:9" s="27" customFormat="1" ht="49.5" customHeight="1">
      <c r="A88" s="44" t="s">
        <v>200</v>
      </c>
      <c r="B88" s="30" t="s">
        <v>65</v>
      </c>
      <c r="C88" s="30" t="s">
        <v>201</v>
      </c>
      <c r="D88" s="43">
        <v>41360</v>
      </c>
      <c r="E88" s="20">
        <v>41639</v>
      </c>
      <c r="F88" s="41">
        <v>290790</v>
      </c>
      <c r="G88" s="19" t="s">
        <v>15</v>
      </c>
      <c r="H88" s="42" t="s">
        <v>67</v>
      </c>
      <c r="I88" s="12">
        <f>32310+32310+32310+32310+32310+32310+32310</f>
        <v>226170</v>
      </c>
    </row>
    <row r="89" spans="1:9" s="27" customFormat="1" ht="49.5" customHeight="1">
      <c r="A89" s="44" t="s">
        <v>202</v>
      </c>
      <c r="B89" s="30" t="s">
        <v>203</v>
      </c>
      <c r="C89" s="30" t="s">
        <v>204</v>
      </c>
      <c r="D89" s="43">
        <v>41365</v>
      </c>
      <c r="E89" s="20">
        <v>41639</v>
      </c>
      <c r="F89" s="41">
        <v>96000</v>
      </c>
      <c r="G89" s="19" t="s">
        <v>15</v>
      </c>
      <c r="H89" s="42" t="s">
        <v>205</v>
      </c>
      <c r="I89" s="12">
        <f>96000</f>
        <v>96000</v>
      </c>
    </row>
    <row r="90" spans="1:9" s="27" customFormat="1" ht="49.5" customHeight="1">
      <c r="A90" s="44" t="s">
        <v>206</v>
      </c>
      <c r="B90" s="30" t="s">
        <v>166</v>
      </c>
      <c r="C90" s="30" t="s">
        <v>167</v>
      </c>
      <c r="D90" s="43">
        <v>41365</v>
      </c>
      <c r="E90" s="20">
        <v>41639</v>
      </c>
      <c r="F90" s="41">
        <v>137790</v>
      </c>
      <c r="G90" s="19" t="s">
        <v>15</v>
      </c>
      <c r="H90" s="42" t="s">
        <v>207</v>
      </c>
      <c r="I90" s="12">
        <f>15310+15310+15310+15310+15310+15310+15310</f>
        <v>107170</v>
      </c>
    </row>
    <row r="91" spans="1:9" s="27" customFormat="1" ht="49.5" customHeight="1">
      <c r="A91" s="44" t="s">
        <v>208</v>
      </c>
      <c r="B91" s="30" t="s">
        <v>43</v>
      </c>
      <c r="C91" s="30" t="s">
        <v>209</v>
      </c>
      <c r="D91" s="43">
        <v>41365</v>
      </c>
      <c r="E91" s="20">
        <v>41639</v>
      </c>
      <c r="F91" s="41">
        <v>74925</v>
      </c>
      <c r="G91" s="19" t="s">
        <v>15</v>
      </c>
      <c r="H91" s="42" t="s">
        <v>210</v>
      </c>
      <c r="I91" s="12">
        <f>8325+8325+8325+8325+8325+8325+8325</f>
        <v>58275</v>
      </c>
    </row>
    <row r="92" spans="1:9" s="27" customFormat="1" ht="49.5" customHeight="1">
      <c r="A92" s="44" t="s">
        <v>211</v>
      </c>
      <c r="B92" s="30" t="s">
        <v>55</v>
      </c>
      <c r="C92" s="30" t="s">
        <v>56</v>
      </c>
      <c r="D92" s="43">
        <v>41365</v>
      </c>
      <c r="E92" s="20">
        <v>41639</v>
      </c>
      <c r="F92" s="41">
        <v>58275</v>
      </c>
      <c r="G92" s="19" t="s">
        <v>15</v>
      </c>
      <c r="H92" s="42" t="s">
        <v>212</v>
      </c>
      <c r="I92" s="12">
        <f>6475+6475+6475+6475+6475+6475+6475</f>
        <v>45325</v>
      </c>
    </row>
    <row r="93" spans="1:9" s="27" customFormat="1" ht="49.5" customHeight="1">
      <c r="A93" s="44" t="s">
        <v>213</v>
      </c>
      <c r="B93" s="30" t="s">
        <v>47</v>
      </c>
      <c r="C93" s="30" t="s">
        <v>48</v>
      </c>
      <c r="D93" s="43">
        <v>41365</v>
      </c>
      <c r="E93" s="20">
        <v>41639</v>
      </c>
      <c r="F93" s="41">
        <v>396270</v>
      </c>
      <c r="G93" s="19" t="s">
        <v>15</v>
      </c>
      <c r="H93" s="42" t="s">
        <v>214</v>
      </c>
      <c r="I93" s="12">
        <f>44030+44030+44030+44030+44030+44030+44030</f>
        <v>308210</v>
      </c>
    </row>
    <row r="94" spans="1:9" s="27" customFormat="1" ht="49.5" customHeight="1">
      <c r="A94" s="44" t="s">
        <v>215</v>
      </c>
      <c r="B94" s="30" t="s">
        <v>28</v>
      </c>
      <c r="C94" s="30" t="s">
        <v>29</v>
      </c>
      <c r="D94" s="43">
        <v>41365</v>
      </c>
      <c r="E94" s="20">
        <v>41639</v>
      </c>
      <c r="F94" s="41">
        <v>343215</v>
      </c>
      <c r="G94" s="19" t="s">
        <v>15</v>
      </c>
      <c r="H94" s="30" t="s">
        <v>216</v>
      </c>
      <c r="I94" s="12">
        <f>36294+37346+36820+37609+37083+36031+35768</f>
        <v>256951</v>
      </c>
    </row>
    <row r="95" spans="1:9" s="27" customFormat="1" ht="49.5" customHeight="1">
      <c r="A95" s="44" t="s">
        <v>217</v>
      </c>
      <c r="B95" s="30" t="s">
        <v>130</v>
      </c>
      <c r="C95" s="30" t="s">
        <v>131</v>
      </c>
      <c r="D95" s="43">
        <v>41365</v>
      </c>
      <c r="E95" s="20">
        <v>41639</v>
      </c>
      <c r="F95" s="41">
        <v>50994</v>
      </c>
      <c r="G95" s="19" t="s">
        <v>15</v>
      </c>
      <c r="H95" s="42" t="s">
        <v>218</v>
      </c>
      <c r="I95" s="12">
        <f>5666+5666+5666+5666+5666+5666+5666</f>
        <v>39662</v>
      </c>
    </row>
    <row r="96" spans="1:9" s="27" customFormat="1" ht="49.5" customHeight="1">
      <c r="A96" s="44" t="s">
        <v>219</v>
      </c>
      <c r="B96" s="30" t="s">
        <v>36</v>
      </c>
      <c r="C96" s="30" t="s">
        <v>37</v>
      </c>
      <c r="D96" s="43">
        <v>41365</v>
      </c>
      <c r="E96" s="20">
        <v>41639</v>
      </c>
      <c r="F96" s="41">
        <v>49950</v>
      </c>
      <c r="G96" s="19" t="s">
        <v>15</v>
      </c>
      <c r="H96" s="42" t="s">
        <v>220</v>
      </c>
      <c r="I96" s="12">
        <f>5550+5550+5550+5550+5550+5550+5550</f>
        <v>38850</v>
      </c>
    </row>
    <row r="97" spans="1:9" s="27" customFormat="1" ht="49.5" customHeight="1">
      <c r="A97" s="44" t="s">
        <v>221</v>
      </c>
      <c r="B97" s="30" t="s">
        <v>222</v>
      </c>
      <c r="C97" s="30" t="s">
        <v>223</v>
      </c>
      <c r="D97" s="43">
        <v>41376</v>
      </c>
      <c r="E97" s="20">
        <v>41639</v>
      </c>
      <c r="F97" s="41">
        <v>50000</v>
      </c>
      <c r="G97" s="19" t="s">
        <v>15</v>
      </c>
      <c r="H97" s="42" t="s">
        <v>224</v>
      </c>
      <c r="I97" s="12">
        <f>50000</f>
        <v>50000</v>
      </c>
    </row>
    <row r="98" spans="1:9" s="27" customFormat="1" ht="49.5" customHeight="1">
      <c r="A98" s="44" t="s">
        <v>225</v>
      </c>
      <c r="B98" s="30" t="s">
        <v>139</v>
      </c>
      <c r="C98" s="30" t="s">
        <v>140</v>
      </c>
      <c r="D98" s="43">
        <v>41365</v>
      </c>
      <c r="E98" s="20">
        <v>41639</v>
      </c>
      <c r="F98" s="41">
        <v>44955</v>
      </c>
      <c r="G98" s="19" t="s">
        <v>15</v>
      </c>
      <c r="H98" s="42" t="s">
        <v>226</v>
      </c>
      <c r="I98" s="12">
        <f>4995+4995+4995+4995+4995+4995+4995</f>
        <v>34965</v>
      </c>
    </row>
    <row r="99" spans="1:9" s="27" customFormat="1" ht="49.5" customHeight="1">
      <c r="A99" s="44" t="s">
        <v>278</v>
      </c>
      <c r="B99" s="30" t="s">
        <v>69</v>
      </c>
      <c r="C99" s="30" t="s">
        <v>70</v>
      </c>
      <c r="D99" s="43">
        <v>41365</v>
      </c>
      <c r="E99" s="20">
        <v>41639</v>
      </c>
      <c r="F99" s="41">
        <v>58275</v>
      </c>
      <c r="G99" s="19" t="s">
        <v>15</v>
      </c>
      <c r="H99" s="42" t="s">
        <v>279</v>
      </c>
      <c r="I99" s="12">
        <f>12950+6475+6475+6475+6475+6475</f>
        <v>45325</v>
      </c>
    </row>
    <row r="100" spans="1:9" s="27" customFormat="1" ht="49.5" customHeight="1">
      <c r="A100" s="44" t="s">
        <v>227</v>
      </c>
      <c r="B100" s="30" t="s">
        <v>32</v>
      </c>
      <c r="C100" s="30" t="s">
        <v>33</v>
      </c>
      <c r="D100" s="43">
        <v>41365</v>
      </c>
      <c r="E100" s="20">
        <v>41639</v>
      </c>
      <c r="F100" s="41">
        <v>41625</v>
      </c>
      <c r="G100" s="19" t="s">
        <v>15</v>
      </c>
      <c r="H100" s="42" t="s">
        <v>34</v>
      </c>
      <c r="I100" s="12">
        <f>4625+4625+4625+4625+4625+4625+4625</f>
        <v>32375</v>
      </c>
    </row>
    <row r="101" spans="1:9" s="27" customFormat="1" ht="49.5" customHeight="1">
      <c r="A101" s="44" t="s">
        <v>228</v>
      </c>
      <c r="B101" s="30" t="s">
        <v>24</v>
      </c>
      <c r="C101" s="30" t="s">
        <v>25</v>
      </c>
      <c r="D101" s="43">
        <v>41365</v>
      </c>
      <c r="E101" s="20">
        <v>41639</v>
      </c>
      <c r="F101" s="41">
        <v>64935</v>
      </c>
      <c r="G101" s="19" t="s">
        <v>15</v>
      </c>
      <c r="H101" s="42" t="s">
        <v>229</v>
      </c>
      <c r="I101" s="12">
        <f>7215+7215+7215+7215+7215+7215+7215</f>
        <v>50505</v>
      </c>
    </row>
    <row r="102" spans="1:9" s="27" customFormat="1" ht="49.5" customHeight="1">
      <c r="A102" s="44" t="s">
        <v>230</v>
      </c>
      <c r="B102" s="30" t="s">
        <v>231</v>
      </c>
      <c r="C102" s="30" t="s">
        <v>232</v>
      </c>
      <c r="D102" s="43">
        <v>41365</v>
      </c>
      <c r="E102" s="20">
        <v>41639</v>
      </c>
      <c r="F102" s="41">
        <v>50000</v>
      </c>
      <c r="G102" s="19" t="s">
        <v>15</v>
      </c>
      <c r="H102" s="42" t="s">
        <v>224</v>
      </c>
      <c r="I102" s="12">
        <v>50000</v>
      </c>
    </row>
    <row r="103" spans="1:9" s="27" customFormat="1" ht="49.5" customHeight="1">
      <c r="A103" s="44" t="s">
        <v>233</v>
      </c>
      <c r="B103" s="30" t="s">
        <v>62</v>
      </c>
      <c r="C103" s="30" t="s">
        <v>63</v>
      </c>
      <c r="D103" s="43">
        <v>41365</v>
      </c>
      <c r="E103" s="20">
        <v>41608</v>
      </c>
      <c r="F103" s="41">
        <v>146720</v>
      </c>
      <c r="G103" s="19" t="s">
        <v>15</v>
      </c>
      <c r="H103" s="42" t="s">
        <v>234</v>
      </c>
      <c r="I103" s="12">
        <f>18340+18340+18340+18340+18340+18340+18340</f>
        <v>128380</v>
      </c>
    </row>
    <row r="104" spans="1:9" s="27" customFormat="1" ht="49.5" customHeight="1">
      <c r="A104" s="44" t="s">
        <v>235</v>
      </c>
      <c r="B104" s="30" t="s">
        <v>236</v>
      </c>
      <c r="C104" s="30" t="s">
        <v>237</v>
      </c>
      <c r="D104" s="43">
        <v>41365</v>
      </c>
      <c r="E104" s="20">
        <v>41639</v>
      </c>
      <c r="F104" s="41">
        <v>50000</v>
      </c>
      <c r="G104" s="19" t="s">
        <v>15</v>
      </c>
      <c r="H104" s="42" t="s">
        <v>224</v>
      </c>
      <c r="I104" s="12">
        <f>50000</f>
        <v>50000</v>
      </c>
    </row>
    <row r="105" spans="1:9" s="27" customFormat="1" ht="49.5" customHeight="1">
      <c r="A105" s="44" t="s">
        <v>238</v>
      </c>
      <c r="B105" s="30" t="s">
        <v>239</v>
      </c>
      <c r="C105" s="30" t="s">
        <v>240</v>
      </c>
      <c r="D105" s="43">
        <v>41368</v>
      </c>
      <c r="E105" s="20">
        <v>41639</v>
      </c>
      <c r="F105" s="41">
        <v>50000</v>
      </c>
      <c r="G105" s="19" t="s">
        <v>15</v>
      </c>
      <c r="H105" s="42" t="s">
        <v>224</v>
      </c>
      <c r="I105" s="12">
        <v>50000</v>
      </c>
    </row>
    <row r="106" spans="1:9" s="27" customFormat="1" ht="49.5" customHeight="1">
      <c r="A106" s="44" t="s">
        <v>241</v>
      </c>
      <c r="B106" s="30" t="s">
        <v>87</v>
      </c>
      <c r="C106" s="30" t="s">
        <v>88</v>
      </c>
      <c r="D106" s="43">
        <v>41372</v>
      </c>
      <c r="E106" s="20">
        <v>41639</v>
      </c>
      <c r="F106" s="41">
        <v>33000</v>
      </c>
      <c r="G106" s="19" t="s">
        <v>15</v>
      </c>
      <c r="H106" s="42" t="s">
        <v>242</v>
      </c>
      <c r="I106" s="12">
        <f>3600+3675+3675+3675+3675+3675+3675</f>
        <v>25650</v>
      </c>
    </row>
    <row r="107" spans="1:9" s="27" customFormat="1" ht="49.5" customHeight="1">
      <c r="A107" s="44" t="s">
        <v>243</v>
      </c>
      <c r="B107" s="30" t="s">
        <v>28</v>
      </c>
      <c r="C107" s="30" t="s">
        <v>29</v>
      </c>
      <c r="D107" s="43">
        <v>41372</v>
      </c>
      <c r="E107" s="43" t="s">
        <v>244</v>
      </c>
      <c r="F107" s="41">
        <v>27000</v>
      </c>
      <c r="G107" s="19" t="s">
        <v>22</v>
      </c>
      <c r="H107" s="42" t="s">
        <v>245</v>
      </c>
      <c r="I107" s="12">
        <f>6000+3000+3000+3000+3000+3000</f>
        <v>21000</v>
      </c>
    </row>
    <row r="108" spans="1:9" s="27" customFormat="1" ht="49.5" customHeight="1">
      <c r="A108" s="59" t="s">
        <v>246</v>
      </c>
      <c r="B108" s="58" t="s">
        <v>100</v>
      </c>
      <c r="C108" s="58" t="s">
        <v>101</v>
      </c>
      <c r="D108" s="60">
        <v>41372</v>
      </c>
      <c r="E108" s="60" t="s">
        <v>244</v>
      </c>
      <c r="F108" s="61">
        <v>27000</v>
      </c>
      <c r="G108" s="19" t="s">
        <v>15</v>
      </c>
      <c r="H108" s="62" t="s">
        <v>102</v>
      </c>
      <c r="I108" s="12">
        <f>4460+2220+2220+2220+2220+2220</f>
        <v>15560</v>
      </c>
    </row>
    <row r="109" spans="1:9" s="27" customFormat="1" ht="49.5" customHeight="1">
      <c r="A109" s="59"/>
      <c r="B109" s="58"/>
      <c r="C109" s="58"/>
      <c r="D109" s="60"/>
      <c r="E109" s="60"/>
      <c r="F109" s="61"/>
      <c r="G109" s="19" t="s">
        <v>22</v>
      </c>
      <c r="H109" s="62"/>
      <c r="I109" s="12">
        <f>1540+780+780+780+780+780</f>
        <v>5440</v>
      </c>
    </row>
    <row r="110" spans="1:9" s="27" customFormat="1" ht="49.5" customHeight="1">
      <c r="A110" s="44" t="s">
        <v>247</v>
      </c>
      <c r="B110" s="30" t="s">
        <v>108</v>
      </c>
      <c r="C110" s="30" t="s">
        <v>74</v>
      </c>
      <c r="D110" s="43">
        <v>41372</v>
      </c>
      <c r="E110" s="20">
        <v>41639</v>
      </c>
      <c r="F110" s="41">
        <v>26000</v>
      </c>
      <c r="G110" s="19" t="s">
        <v>15</v>
      </c>
      <c r="H110" s="42" t="s">
        <v>248</v>
      </c>
      <c r="I110" s="12">
        <f>5875+2875+2875+2875+2875+2875</f>
        <v>20250</v>
      </c>
    </row>
    <row r="111" spans="1:9" s="27" customFormat="1" ht="49.5" customHeight="1">
      <c r="A111" s="44" t="s">
        <v>280</v>
      </c>
      <c r="B111" s="30" t="s">
        <v>59</v>
      </c>
      <c r="C111" s="30" t="s">
        <v>114</v>
      </c>
      <c r="D111" s="43">
        <v>41386</v>
      </c>
      <c r="E111" s="20">
        <v>41639</v>
      </c>
      <c r="F111" s="41">
        <v>26000</v>
      </c>
      <c r="G111" s="19" t="s">
        <v>15</v>
      </c>
      <c r="H111" s="42" t="s">
        <v>281</v>
      </c>
      <c r="I111" s="12">
        <f>5875+2875+2875+2875+2875+2875</f>
        <v>20250</v>
      </c>
    </row>
    <row r="112" spans="1:9" s="27" customFormat="1" ht="49.5" customHeight="1">
      <c r="A112" s="44" t="s">
        <v>249</v>
      </c>
      <c r="B112" s="30" t="s">
        <v>110</v>
      </c>
      <c r="C112" s="30" t="s">
        <v>111</v>
      </c>
      <c r="D112" s="43">
        <v>41372</v>
      </c>
      <c r="E112" s="20">
        <v>41639</v>
      </c>
      <c r="F112" s="41">
        <v>51767</v>
      </c>
      <c r="G112" s="19" t="s">
        <v>15</v>
      </c>
      <c r="H112" s="42" t="s">
        <v>112</v>
      </c>
      <c r="I112" s="12">
        <f>6477+6470+6470+6470+6470+6470</f>
        <v>38827</v>
      </c>
    </row>
    <row r="113" spans="1:9" s="27" customFormat="1" ht="49.5" customHeight="1">
      <c r="A113" s="44" t="s">
        <v>250</v>
      </c>
      <c r="B113" s="30" t="s">
        <v>32</v>
      </c>
      <c r="C113" s="30" t="s">
        <v>33</v>
      </c>
      <c r="D113" s="43">
        <v>41372</v>
      </c>
      <c r="E113" s="43" t="s">
        <v>244</v>
      </c>
      <c r="F113" s="41">
        <v>30600</v>
      </c>
      <c r="G113" s="19" t="s">
        <v>22</v>
      </c>
      <c r="H113" s="42" t="s">
        <v>154</v>
      </c>
      <c r="I113" s="12">
        <v>20400</v>
      </c>
    </row>
    <row r="114" spans="1:9" s="27" customFormat="1" ht="49.5" customHeight="1">
      <c r="A114" s="44" t="s">
        <v>251</v>
      </c>
      <c r="B114" s="30" t="s">
        <v>77</v>
      </c>
      <c r="C114" s="30" t="s">
        <v>252</v>
      </c>
      <c r="D114" s="43">
        <v>41372</v>
      </c>
      <c r="E114" s="43">
        <v>41639</v>
      </c>
      <c r="F114" s="41">
        <v>23221</v>
      </c>
      <c r="G114" s="19" t="s">
        <v>15</v>
      </c>
      <c r="H114" s="42" t="s">
        <v>253</v>
      </c>
      <c r="I114" s="12">
        <f>5721+2500+2500+2500+2500+2500</f>
        <v>18221</v>
      </c>
    </row>
    <row r="115" spans="1:9" s="27" customFormat="1" ht="49.5" customHeight="1">
      <c r="A115" s="44" t="s">
        <v>254</v>
      </c>
      <c r="B115" s="30" t="s">
        <v>94</v>
      </c>
      <c r="C115" s="30" t="s">
        <v>95</v>
      </c>
      <c r="D115" s="43">
        <v>41372</v>
      </c>
      <c r="E115" s="43">
        <v>41639</v>
      </c>
      <c r="F115" s="41">
        <v>25992</v>
      </c>
      <c r="G115" s="19" t="s">
        <v>15</v>
      </c>
      <c r="H115" s="42" t="s">
        <v>98</v>
      </c>
      <c r="I115" s="12">
        <f>5776+2888+2888+2888+2888+2888</f>
        <v>20216</v>
      </c>
    </row>
    <row r="116" spans="1:9" s="27" customFormat="1" ht="49.5" customHeight="1">
      <c r="A116" s="44" t="s">
        <v>255</v>
      </c>
      <c r="B116" s="30" t="s">
        <v>91</v>
      </c>
      <c r="C116" s="30" t="s">
        <v>74</v>
      </c>
      <c r="D116" s="43">
        <v>41372</v>
      </c>
      <c r="E116" s="43">
        <v>41639</v>
      </c>
      <c r="F116" s="41">
        <v>26000</v>
      </c>
      <c r="G116" s="19" t="s">
        <v>15</v>
      </c>
      <c r="H116" s="42" t="s">
        <v>92</v>
      </c>
      <c r="I116" s="12">
        <f>5875+2875+2875+2875+2875+2875</f>
        <v>20250</v>
      </c>
    </row>
    <row r="117" spans="1:9" s="27" customFormat="1" ht="49.5" customHeight="1">
      <c r="A117" s="44" t="s">
        <v>256</v>
      </c>
      <c r="B117" s="30" t="s">
        <v>59</v>
      </c>
      <c r="C117" s="30" t="s">
        <v>114</v>
      </c>
      <c r="D117" s="43">
        <v>41372</v>
      </c>
      <c r="E117" s="43">
        <v>41639</v>
      </c>
      <c r="F117" s="41">
        <v>26000</v>
      </c>
      <c r="G117" s="19" t="s">
        <v>15</v>
      </c>
      <c r="H117" s="42" t="s">
        <v>117</v>
      </c>
      <c r="I117" s="12">
        <f>5875+2875+2875+2875+2875+2875</f>
        <v>20250</v>
      </c>
    </row>
    <row r="118" spans="1:9" s="27" customFormat="1" ht="49.5" customHeight="1">
      <c r="A118" s="59" t="s">
        <v>315</v>
      </c>
      <c r="B118" s="58" t="s">
        <v>100</v>
      </c>
      <c r="C118" s="58" t="s">
        <v>101</v>
      </c>
      <c r="D118" s="60">
        <v>41372</v>
      </c>
      <c r="E118" s="60">
        <v>41639</v>
      </c>
      <c r="F118" s="61">
        <v>67618.98</v>
      </c>
      <c r="G118" s="19" t="s">
        <v>15</v>
      </c>
      <c r="H118" s="62" t="s">
        <v>104</v>
      </c>
      <c r="I118" s="12">
        <f>5762+2881+2881+2881+2881+2881</f>
        <v>20167</v>
      </c>
    </row>
    <row r="119" spans="1:9" s="27" customFormat="1" ht="49.5" customHeight="1">
      <c r="A119" s="59"/>
      <c r="B119" s="58"/>
      <c r="C119" s="58"/>
      <c r="D119" s="60"/>
      <c r="E119" s="60"/>
      <c r="F119" s="61"/>
      <c r="G119" s="19" t="s">
        <v>331</v>
      </c>
      <c r="H119" s="62"/>
      <c r="I119" s="12">
        <f>31689.99+3333.33</f>
        <v>35023.32</v>
      </c>
    </row>
    <row r="120" spans="1:9" s="27" customFormat="1" ht="49.5" customHeight="1">
      <c r="A120" s="44" t="s">
        <v>257</v>
      </c>
      <c r="B120" s="30" t="s">
        <v>94</v>
      </c>
      <c r="C120" s="30" t="s">
        <v>95</v>
      </c>
      <c r="D120" s="43">
        <v>41372</v>
      </c>
      <c r="E120" s="43">
        <v>41639</v>
      </c>
      <c r="F120" s="41">
        <v>25992</v>
      </c>
      <c r="G120" s="19" t="s">
        <v>15</v>
      </c>
      <c r="H120" s="42" t="s">
        <v>258</v>
      </c>
      <c r="I120" s="12">
        <f>5776+2888+2888+2888+2888+2888</f>
        <v>20216</v>
      </c>
    </row>
    <row r="121" spans="1:9" s="27" customFormat="1" ht="49.5" customHeight="1">
      <c r="A121" s="44" t="s">
        <v>259</v>
      </c>
      <c r="B121" s="30" t="s">
        <v>91</v>
      </c>
      <c r="C121" s="30" t="s">
        <v>74</v>
      </c>
      <c r="D121" s="43">
        <v>41372</v>
      </c>
      <c r="E121" s="43">
        <v>41639</v>
      </c>
      <c r="F121" s="41">
        <v>25929</v>
      </c>
      <c r="G121" s="19" t="s">
        <v>15</v>
      </c>
      <c r="H121" s="42" t="s">
        <v>75</v>
      </c>
      <c r="I121" s="12">
        <f>6679+2750+2750+2750+2750+2750</f>
        <v>20429</v>
      </c>
    </row>
    <row r="122" spans="1:9" s="27" customFormat="1" ht="49.5" customHeight="1">
      <c r="A122" s="44" t="s">
        <v>260</v>
      </c>
      <c r="B122" s="30" t="s">
        <v>118</v>
      </c>
      <c r="C122" s="30" t="s">
        <v>119</v>
      </c>
      <c r="D122" s="43">
        <v>41372</v>
      </c>
      <c r="E122" s="43">
        <v>41639</v>
      </c>
      <c r="F122" s="41">
        <v>214489.33</v>
      </c>
      <c r="G122" s="19" t="s">
        <v>15</v>
      </c>
      <c r="H122" s="42" t="s">
        <v>261</v>
      </c>
      <c r="I122" s="12">
        <f>21778+8611.33+21300+5000+21300+5000+21300+5000+21300+5000+21300+5000</f>
        <v>161889.33000000002</v>
      </c>
    </row>
    <row r="123" spans="1:9" s="27" customFormat="1" ht="49.5" customHeight="1">
      <c r="A123" s="59" t="s">
        <v>262</v>
      </c>
      <c r="B123" s="58" t="s">
        <v>146</v>
      </c>
      <c r="C123" s="58" t="s">
        <v>147</v>
      </c>
      <c r="D123" s="60">
        <v>41372</v>
      </c>
      <c r="E123" s="60" t="s">
        <v>263</v>
      </c>
      <c r="F123" s="61">
        <v>25921</v>
      </c>
      <c r="G123" s="19" t="s">
        <v>15</v>
      </c>
      <c r="H123" s="62" t="s">
        <v>264</v>
      </c>
      <c r="I123" s="12">
        <v>471</v>
      </c>
    </row>
    <row r="124" spans="1:9" s="27" customFormat="1" ht="49.5" customHeight="1">
      <c r="A124" s="59"/>
      <c r="B124" s="58"/>
      <c r="C124" s="58"/>
      <c r="D124" s="60"/>
      <c r="E124" s="60"/>
      <c r="F124" s="61"/>
      <c r="G124" s="19" t="s">
        <v>20</v>
      </c>
      <c r="H124" s="62"/>
      <c r="I124" s="12">
        <f>5325+2875+2875+2875+2875+2875</f>
        <v>19700</v>
      </c>
    </row>
    <row r="125" spans="1:9" s="27" customFormat="1" ht="49.5" customHeight="1">
      <c r="A125" s="44" t="s">
        <v>265</v>
      </c>
      <c r="B125" s="30" t="s">
        <v>100</v>
      </c>
      <c r="C125" s="30" t="s">
        <v>101</v>
      </c>
      <c r="D125" s="43">
        <v>41372</v>
      </c>
      <c r="E125" s="43">
        <v>41639</v>
      </c>
      <c r="F125" s="41">
        <v>70000</v>
      </c>
      <c r="G125" s="19" t="s">
        <v>15</v>
      </c>
      <c r="H125" s="42" t="s">
        <v>266</v>
      </c>
      <c r="I125" s="12">
        <f>15750+7750+7750+7750+7750+7750</f>
        <v>54500</v>
      </c>
    </row>
    <row r="126" spans="1:9" s="27" customFormat="1" ht="49.5" customHeight="1">
      <c r="A126" s="44" t="s">
        <v>282</v>
      </c>
      <c r="B126" s="30" t="s">
        <v>77</v>
      </c>
      <c r="C126" s="30" t="s">
        <v>78</v>
      </c>
      <c r="D126" s="43">
        <v>41379</v>
      </c>
      <c r="E126" s="43">
        <v>41639</v>
      </c>
      <c r="F126" s="41">
        <v>79906.4</v>
      </c>
      <c r="G126" s="19" t="s">
        <v>15</v>
      </c>
      <c r="H126" s="42" t="s">
        <v>267</v>
      </c>
      <c r="I126" s="12">
        <f>32684+14454+14004+7392+6342+2630.4</f>
        <v>77506.4</v>
      </c>
    </row>
    <row r="127" spans="1:9" s="27" customFormat="1" ht="49.5" customHeight="1">
      <c r="A127" s="44" t="s">
        <v>283</v>
      </c>
      <c r="B127" s="30" t="s">
        <v>284</v>
      </c>
      <c r="C127" s="30" t="s">
        <v>285</v>
      </c>
      <c r="D127" s="43">
        <v>41416</v>
      </c>
      <c r="E127" s="43">
        <v>41639</v>
      </c>
      <c r="F127" s="41">
        <v>80000</v>
      </c>
      <c r="G127" s="19" t="s">
        <v>15</v>
      </c>
      <c r="H127" s="42" t="s">
        <v>286</v>
      </c>
      <c r="I127" s="12" t="s">
        <v>297</v>
      </c>
    </row>
    <row r="128" spans="1:9" s="27" customFormat="1" ht="49.5" customHeight="1">
      <c r="A128" s="44" t="s">
        <v>268</v>
      </c>
      <c r="B128" s="30" t="s">
        <v>87</v>
      </c>
      <c r="C128" s="30" t="s">
        <v>88</v>
      </c>
      <c r="D128" s="43">
        <v>41390</v>
      </c>
      <c r="E128" s="43">
        <v>41639</v>
      </c>
      <c r="F128" s="41">
        <v>64306.08</v>
      </c>
      <c r="G128" s="19" t="s">
        <v>15</v>
      </c>
      <c r="H128" s="42" t="s">
        <v>269</v>
      </c>
      <c r="I128" s="12">
        <f>8038.26+8038.26+8038.26+8038.26+8038.26+8038.26</f>
        <v>48229.560000000005</v>
      </c>
    </row>
    <row r="129" spans="1:9" s="27" customFormat="1" ht="49.5" customHeight="1">
      <c r="A129" s="44" t="s">
        <v>270</v>
      </c>
      <c r="B129" s="30" t="s">
        <v>271</v>
      </c>
      <c r="C129" s="30" t="s">
        <v>272</v>
      </c>
      <c r="D129" s="43">
        <v>41390</v>
      </c>
      <c r="E129" s="43">
        <v>41639</v>
      </c>
      <c r="F129" s="41">
        <v>50000</v>
      </c>
      <c r="G129" s="19" t="s">
        <v>15</v>
      </c>
      <c r="H129" s="42" t="s">
        <v>224</v>
      </c>
      <c r="I129" s="12">
        <v>50000</v>
      </c>
    </row>
    <row r="130" spans="1:9" s="27" customFormat="1" ht="49.5" customHeight="1">
      <c r="A130" s="44" t="s">
        <v>316</v>
      </c>
      <c r="B130" s="30" t="s">
        <v>87</v>
      </c>
      <c r="C130" s="30" t="s">
        <v>88</v>
      </c>
      <c r="D130" s="43">
        <v>41394</v>
      </c>
      <c r="E130" s="43">
        <v>41639</v>
      </c>
      <c r="F130" s="41">
        <v>66424</v>
      </c>
      <c r="G130" s="19" t="s">
        <v>15</v>
      </c>
      <c r="H130" s="42" t="s">
        <v>164</v>
      </c>
      <c r="I130" s="12">
        <f>7340+7340+8672+7340+1008+7340+1008+7340+1008</f>
        <v>48396</v>
      </c>
    </row>
    <row r="131" spans="1:9" s="27" customFormat="1" ht="49.5" customHeight="1">
      <c r="A131" s="44" t="s">
        <v>273</v>
      </c>
      <c r="B131" s="30" t="s">
        <v>203</v>
      </c>
      <c r="C131" s="30" t="s">
        <v>204</v>
      </c>
      <c r="D131" s="43">
        <v>41367</v>
      </c>
      <c r="E131" s="43">
        <v>41639</v>
      </c>
      <c r="F131" s="41">
        <v>164692</v>
      </c>
      <c r="G131" s="19" t="s">
        <v>15</v>
      </c>
      <c r="H131" s="42" t="s">
        <v>274</v>
      </c>
      <c r="I131" s="12">
        <f>74602+12870+12870+12870+12870+12870</f>
        <v>138952</v>
      </c>
    </row>
    <row r="132" spans="1:9" s="27" customFormat="1" ht="49.5" customHeight="1">
      <c r="A132" s="44" t="s">
        <v>298</v>
      </c>
      <c r="B132" s="30" t="s">
        <v>299</v>
      </c>
      <c r="C132" s="30" t="s">
        <v>300</v>
      </c>
      <c r="D132" s="43">
        <v>41422</v>
      </c>
      <c r="E132" s="43">
        <v>41639</v>
      </c>
      <c r="F132" s="41">
        <v>270000</v>
      </c>
      <c r="G132" s="19" t="s">
        <v>15</v>
      </c>
      <c r="H132" s="42" t="s">
        <v>301</v>
      </c>
      <c r="I132" s="12">
        <v>270000</v>
      </c>
    </row>
    <row r="133" spans="1:9" s="27" customFormat="1" ht="49.5" customHeight="1">
      <c r="A133" s="44" t="s">
        <v>287</v>
      </c>
      <c r="B133" s="30" t="s">
        <v>100</v>
      </c>
      <c r="C133" s="30" t="s">
        <v>101</v>
      </c>
      <c r="D133" s="43">
        <v>41396</v>
      </c>
      <c r="E133" s="43">
        <v>41639</v>
      </c>
      <c r="F133" s="41">
        <v>196000</v>
      </c>
      <c r="G133" s="19" t="s">
        <v>15</v>
      </c>
      <c r="H133" s="42" t="s">
        <v>288</v>
      </c>
      <c r="I133" s="12">
        <f>24500+24500+24500+24500+24500+24500</f>
        <v>147000</v>
      </c>
    </row>
    <row r="134" spans="1:9" s="27" customFormat="1" ht="49.5" customHeight="1">
      <c r="A134" s="44" t="s">
        <v>289</v>
      </c>
      <c r="B134" s="30" t="s">
        <v>134</v>
      </c>
      <c r="C134" s="30" t="s">
        <v>135</v>
      </c>
      <c r="D134" s="43">
        <v>41396</v>
      </c>
      <c r="E134" s="43">
        <v>41639</v>
      </c>
      <c r="F134" s="41">
        <v>140000</v>
      </c>
      <c r="G134" s="19" t="s">
        <v>15</v>
      </c>
      <c r="H134" s="42" t="s">
        <v>290</v>
      </c>
      <c r="I134" s="12">
        <f>17500+17500+17500+17500+17500+17500</f>
        <v>105000</v>
      </c>
    </row>
    <row r="135" spans="1:9" s="27" customFormat="1" ht="49.5" customHeight="1">
      <c r="A135" s="44" t="s">
        <v>291</v>
      </c>
      <c r="B135" s="30" t="s">
        <v>134</v>
      </c>
      <c r="C135" s="30" t="s">
        <v>135</v>
      </c>
      <c r="D135" s="43">
        <v>41396</v>
      </c>
      <c r="E135" s="43">
        <v>41639</v>
      </c>
      <c r="F135" s="41">
        <v>177000</v>
      </c>
      <c r="G135" s="19" t="s">
        <v>15</v>
      </c>
      <c r="H135" s="42" t="s">
        <v>292</v>
      </c>
      <c r="I135" s="12">
        <f>22125+22125+22125+22125+22125+22125</f>
        <v>132750</v>
      </c>
    </row>
    <row r="136" spans="1:9" s="27" customFormat="1" ht="49.5" customHeight="1">
      <c r="A136" s="59" t="s">
        <v>293</v>
      </c>
      <c r="B136" s="58" t="s">
        <v>134</v>
      </c>
      <c r="C136" s="58" t="s">
        <v>135</v>
      </c>
      <c r="D136" s="60">
        <v>41396</v>
      </c>
      <c r="E136" s="60">
        <v>41639</v>
      </c>
      <c r="F136" s="61">
        <v>246400</v>
      </c>
      <c r="G136" s="19" t="s">
        <v>332</v>
      </c>
      <c r="H136" s="62" t="s">
        <v>294</v>
      </c>
      <c r="I136" s="12">
        <v>81033.75</v>
      </c>
    </row>
    <row r="137" spans="1:9" s="27" customFormat="1" ht="49.5" customHeight="1">
      <c r="A137" s="59"/>
      <c r="B137" s="58"/>
      <c r="C137" s="58"/>
      <c r="D137" s="60"/>
      <c r="E137" s="60"/>
      <c r="F137" s="61"/>
      <c r="G137" s="19" t="s">
        <v>333</v>
      </c>
      <c r="H137" s="62"/>
      <c r="I137" s="12">
        <f>13010.53+13010.53+13010.53+13010.53+13010.53+13010.53</f>
        <v>78063.18000000001</v>
      </c>
    </row>
    <row r="138" spans="1:9" s="27" customFormat="1" ht="49.5" customHeight="1">
      <c r="A138" s="59"/>
      <c r="B138" s="58"/>
      <c r="C138" s="58"/>
      <c r="D138" s="60"/>
      <c r="E138" s="60"/>
      <c r="F138" s="61"/>
      <c r="G138" s="49">
        <v>1</v>
      </c>
      <c r="H138" s="62"/>
      <c r="I138" s="13">
        <f>3165.44+1582.72+1582.72+1582.72+1582.72</f>
        <v>9496.32</v>
      </c>
    </row>
    <row r="139" spans="1:9" s="27" customFormat="1" ht="49.5" customHeight="1">
      <c r="A139" s="44" t="s">
        <v>295</v>
      </c>
      <c r="B139" s="30" t="s">
        <v>134</v>
      </c>
      <c r="C139" s="30" t="s">
        <v>135</v>
      </c>
      <c r="D139" s="43">
        <v>41396</v>
      </c>
      <c r="E139" s="43">
        <v>41639</v>
      </c>
      <c r="F139" s="41">
        <v>193800</v>
      </c>
      <c r="G139" s="19" t="s">
        <v>15</v>
      </c>
      <c r="H139" s="42" t="s">
        <v>296</v>
      </c>
      <c r="I139" s="12">
        <f>24225+24225+24225+24225+24225+24225</f>
        <v>145350</v>
      </c>
    </row>
    <row r="140" spans="1:9" s="27" customFormat="1" ht="49.5" customHeight="1">
      <c r="A140" s="44" t="s">
        <v>302</v>
      </c>
      <c r="B140" s="30" t="s">
        <v>303</v>
      </c>
      <c r="C140" s="30" t="s">
        <v>304</v>
      </c>
      <c r="D140" s="43">
        <v>41442</v>
      </c>
      <c r="E140" s="43">
        <v>41639</v>
      </c>
      <c r="F140" s="41">
        <v>50000</v>
      </c>
      <c r="G140" s="19" t="s">
        <v>15</v>
      </c>
      <c r="H140" s="42" t="s">
        <v>184</v>
      </c>
      <c r="I140" s="12">
        <v>50000</v>
      </c>
    </row>
    <row r="141" spans="1:9" s="27" customFormat="1" ht="49.5" customHeight="1">
      <c r="A141" s="44" t="s">
        <v>305</v>
      </c>
      <c r="B141" s="30" t="s">
        <v>32</v>
      </c>
      <c r="C141" s="30" t="s">
        <v>33</v>
      </c>
      <c r="D141" s="43">
        <v>41442</v>
      </c>
      <c r="E141" s="43" t="s">
        <v>244</v>
      </c>
      <c r="F141" s="41">
        <v>40163.2</v>
      </c>
      <c r="G141" s="19" t="s">
        <v>22</v>
      </c>
      <c r="H141" s="42" t="s">
        <v>306</v>
      </c>
      <c r="I141" s="12">
        <f>5737.6+5737.6+5737.6+5737.6+5737.6</f>
        <v>28688</v>
      </c>
    </row>
    <row r="142" spans="1:9" s="27" customFormat="1" ht="49.5" customHeight="1">
      <c r="A142" s="44" t="s">
        <v>307</v>
      </c>
      <c r="B142" s="30" t="s">
        <v>308</v>
      </c>
      <c r="C142" s="30" t="s">
        <v>309</v>
      </c>
      <c r="D142" s="43">
        <v>41453</v>
      </c>
      <c r="E142" s="43">
        <v>41639</v>
      </c>
      <c r="F142" s="41">
        <v>225000</v>
      </c>
      <c r="G142" s="19" t="s">
        <v>15</v>
      </c>
      <c r="H142" s="42" t="s">
        <v>310</v>
      </c>
      <c r="I142" s="12">
        <f>145000+80000</f>
        <v>225000</v>
      </c>
    </row>
    <row r="143" spans="1:9" s="27" customFormat="1" ht="49.5" customHeight="1">
      <c r="A143" s="44" t="s">
        <v>317</v>
      </c>
      <c r="B143" s="30" t="s">
        <v>284</v>
      </c>
      <c r="C143" s="30" t="s">
        <v>285</v>
      </c>
      <c r="D143" s="43">
        <v>41499</v>
      </c>
      <c r="E143" s="43">
        <v>41639</v>
      </c>
      <c r="F143" s="41">
        <v>80000</v>
      </c>
      <c r="G143" s="19" t="s">
        <v>15</v>
      </c>
      <c r="H143" s="42" t="s">
        <v>286</v>
      </c>
      <c r="I143" s="12">
        <f>80000</f>
        <v>80000</v>
      </c>
    </row>
    <row r="144" spans="1:9" s="27" customFormat="1" ht="49.5" customHeight="1">
      <c r="A144" s="44" t="s">
        <v>311</v>
      </c>
      <c r="B144" s="30" t="s">
        <v>130</v>
      </c>
      <c r="C144" s="30" t="s">
        <v>131</v>
      </c>
      <c r="D144" s="43">
        <v>41487</v>
      </c>
      <c r="E144" s="43">
        <v>41639</v>
      </c>
      <c r="F144" s="41">
        <v>14487</v>
      </c>
      <c r="G144" s="19" t="s">
        <v>15</v>
      </c>
      <c r="H144" s="42" t="s">
        <v>312</v>
      </c>
      <c r="I144" s="12">
        <f>4829+4829+4829</f>
        <v>14487</v>
      </c>
    </row>
    <row r="145" spans="1:9" s="27" customFormat="1" ht="49.5" customHeight="1">
      <c r="A145" s="44" t="s">
        <v>313</v>
      </c>
      <c r="B145" s="30" t="s">
        <v>28</v>
      </c>
      <c r="C145" s="30" t="s">
        <v>29</v>
      </c>
      <c r="D145" s="43">
        <v>41479</v>
      </c>
      <c r="E145" s="43">
        <v>41639</v>
      </c>
      <c r="F145" s="41">
        <v>27000</v>
      </c>
      <c r="G145" s="19" t="s">
        <v>15</v>
      </c>
      <c r="H145" s="42" t="s">
        <v>314</v>
      </c>
      <c r="I145" s="12">
        <f>9000+4500+4500</f>
        <v>18000</v>
      </c>
    </row>
    <row r="146" spans="1:9" s="27" customFormat="1" ht="49.5" customHeight="1">
      <c r="A146" s="44" t="s">
        <v>318</v>
      </c>
      <c r="B146" s="30" t="s">
        <v>108</v>
      </c>
      <c r="C146" s="30" t="s">
        <v>74</v>
      </c>
      <c r="D146" s="43">
        <v>41493</v>
      </c>
      <c r="E146" s="43">
        <v>41639</v>
      </c>
      <c r="F146" s="41">
        <v>15000</v>
      </c>
      <c r="G146" s="19" t="s">
        <v>15</v>
      </c>
      <c r="H146" s="42" t="s">
        <v>319</v>
      </c>
      <c r="I146" s="12">
        <f>3000+3000+3000</f>
        <v>9000</v>
      </c>
    </row>
    <row r="147" spans="1:9" s="27" customFormat="1" ht="49.5" customHeight="1">
      <c r="A147" s="44" t="s">
        <v>320</v>
      </c>
      <c r="B147" s="30" t="s">
        <v>321</v>
      </c>
      <c r="C147" s="30" t="s">
        <v>322</v>
      </c>
      <c r="D147" s="43">
        <v>41519</v>
      </c>
      <c r="E147" s="43">
        <v>41639</v>
      </c>
      <c r="F147" s="41">
        <v>50000</v>
      </c>
      <c r="G147" s="19" t="s">
        <v>15</v>
      </c>
      <c r="H147" s="42" t="s">
        <v>323</v>
      </c>
      <c r="I147" s="12">
        <f>12500+12500</f>
        <v>25000</v>
      </c>
    </row>
    <row r="148" spans="1:9" s="27" customFormat="1" ht="49.5" customHeight="1">
      <c r="A148" s="44" t="s">
        <v>324</v>
      </c>
      <c r="B148" s="30" t="s">
        <v>325</v>
      </c>
      <c r="C148" s="30" t="s">
        <v>326</v>
      </c>
      <c r="D148" s="43">
        <v>41514</v>
      </c>
      <c r="E148" s="43">
        <v>41639</v>
      </c>
      <c r="F148" s="41">
        <v>150000</v>
      </c>
      <c r="G148" s="19" t="s">
        <v>15</v>
      </c>
      <c r="H148" s="42" t="s">
        <v>327</v>
      </c>
      <c r="I148" s="12">
        <f>37500+37500</f>
        <v>75000</v>
      </c>
    </row>
    <row r="149" spans="1:9" s="27" customFormat="1" ht="49.5" customHeight="1">
      <c r="A149" s="44" t="s">
        <v>334</v>
      </c>
      <c r="B149" s="30" t="s">
        <v>77</v>
      </c>
      <c r="C149" s="30" t="s">
        <v>78</v>
      </c>
      <c r="D149" s="43">
        <v>41523</v>
      </c>
      <c r="E149" s="43">
        <v>41639</v>
      </c>
      <c r="F149" s="41">
        <v>67984</v>
      </c>
      <c r="G149" s="19" t="s">
        <v>15</v>
      </c>
      <c r="H149" s="42" t="s">
        <v>335</v>
      </c>
      <c r="I149" s="12">
        <f>47617+15117</f>
        <v>62734</v>
      </c>
    </row>
    <row r="150" spans="1:9" s="27" customFormat="1" ht="49.5" customHeight="1">
      <c r="A150" s="44" t="s">
        <v>336</v>
      </c>
      <c r="B150" s="30" t="s">
        <v>146</v>
      </c>
      <c r="C150" s="30" t="s">
        <v>29</v>
      </c>
      <c r="D150" s="43">
        <v>41526</v>
      </c>
      <c r="E150" s="43">
        <v>41639</v>
      </c>
      <c r="F150" s="41">
        <v>30870</v>
      </c>
      <c r="G150" s="19" t="s">
        <v>15</v>
      </c>
      <c r="H150" s="42" t="s">
        <v>337</v>
      </c>
      <c r="I150" s="12">
        <f>16672.68</f>
        <v>16672.68</v>
      </c>
    </row>
    <row r="151" spans="1:9" s="27" customFormat="1" ht="49.5" customHeight="1">
      <c r="A151" s="44" t="s">
        <v>338</v>
      </c>
      <c r="B151" s="30" t="s">
        <v>32</v>
      </c>
      <c r="C151" s="30" t="s">
        <v>33</v>
      </c>
      <c r="D151" s="43">
        <v>41526</v>
      </c>
      <c r="E151" s="43">
        <v>41639</v>
      </c>
      <c r="F151" s="41">
        <v>20000</v>
      </c>
      <c r="G151" s="19" t="s">
        <v>15</v>
      </c>
      <c r="H151" s="42" t="s">
        <v>339</v>
      </c>
      <c r="I151" s="12">
        <f>10000</f>
        <v>10000</v>
      </c>
    </row>
    <row r="152" spans="1:9" s="27" customFormat="1" ht="49.5" customHeight="1">
      <c r="A152" s="44" t="s">
        <v>345</v>
      </c>
      <c r="B152" s="30" t="s">
        <v>118</v>
      </c>
      <c r="C152" s="30" t="s">
        <v>119</v>
      </c>
      <c r="D152" s="43">
        <v>41568</v>
      </c>
      <c r="E152" s="43">
        <v>41639</v>
      </c>
      <c r="F152" s="41">
        <v>25000</v>
      </c>
      <c r="G152" s="19" t="s">
        <v>15</v>
      </c>
      <c r="H152" s="42" t="s">
        <v>344</v>
      </c>
      <c r="I152" s="12">
        <v>0</v>
      </c>
    </row>
    <row r="153" spans="1:9" s="27" customFormat="1" ht="49.5" customHeight="1" thickBot="1">
      <c r="A153" s="28" t="s">
        <v>343</v>
      </c>
      <c r="B153" s="22" t="s">
        <v>108</v>
      </c>
      <c r="C153" s="22" t="s">
        <v>74</v>
      </c>
      <c r="D153" s="23">
        <v>41568</v>
      </c>
      <c r="E153" s="23">
        <v>41639</v>
      </c>
      <c r="F153" s="24">
        <v>11340.06</v>
      </c>
      <c r="G153" s="25" t="s">
        <v>15</v>
      </c>
      <c r="H153" s="21" t="s">
        <v>342</v>
      </c>
      <c r="I153" s="26">
        <v>0</v>
      </c>
    </row>
    <row r="154" spans="1:10" s="27" customFormat="1" ht="34.5" customHeight="1" thickTop="1">
      <c r="A154" s="53" t="s">
        <v>341</v>
      </c>
      <c r="B154" s="53"/>
      <c r="C154" s="53"/>
      <c r="D154" s="53"/>
      <c r="E154" s="53"/>
      <c r="F154" s="53"/>
      <c r="G154" s="53"/>
      <c r="H154" s="53"/>
      <c r="I154" s="53"/>
      <c r="J154"/>
    </row>
    <row r="155" spans="4:9" ht="36.75" customHeight="1">
      <c r="D155" s="48"/>
      <c r="F155" s="47"/>
      <c r="G155" s="46"/>
      <c r="H155" t="s">
        <v>328</v>
      </c>
      <c r="I155" s="45"/>
    </row>
    <row r="156" spans="6:9" ht="36.75" customHeight="1">
      <c r="F156" s="47"/>
      <c r="G156" s="46"/>
      <c r="I156" s="45"/>
    </row>
    <row r="157" spans="6:9" ht="36.75" customHeight="1">
      <c r="F157" s="47"/>
      <c r="G157" s="46"/>
      <c r="I157" s="45"/>
    </row>
    <row r="158" spans="6:9" ht="36.75" customHeight="1">
      <c r="F158" s="47"/>
      <c r="G158" s="46"/>
      <c r="I158" s="45"/>
    </row>
    <row r="159" spans="6:9" ht="36.75" customHeight="1">
      <c r="F159" s="47"/>
      <c r="G159" s="46"/>
      <c r="I159" s="45"/>
    </row>
    <row r="160" spans="6:9" ht="36.75" customHeight="1">
      <c r="F160" s="47"/>
      <c r="G160" s="46"/>
      <c r="I160" s="45"/>
    </row>
    <row r="161" spans="6:9" ht="36.75" customHeight="1">
      <c r="F161" s="47"/>
      <c r="G161" s="46"/>
      <c r="I161" s="45"/>
    </row>
    <row r="162" spans="6:9" ht="36.75" customHeight="1">
      <c r="F162" s="47"/>
      <c r="G162" s="46"/>
      <c r="I162" s="45"/>
    </row>
    <row r="163" spans="6:9" ht="36.75" customHeight="1">
      <c r="F163" s="47"/>
      <c r="G163" s="46"/>
      <c r="I163" s="45"/>
    </row>
    <row r="164" spans="6:9" ht="36.75" customHeight="1">
      <c r="F164" s="47"/>
      <c r="G164" s="46"/>
      <c r="I164" s="45"/>
    </row>
    <row r="165" spans="6:9" ht="36.75" customHeight="1">
      <c r="F165" s="47"/>
      <c r="G165" s="46"/>
      <c r="I165" s="45"/>
    </row>
    <row r="166" spans="6:9" ht="36.75" customHeight="1">
      <c r="F166" s="47"/>
      <c r="G166" s="46"/>
      <c r="I166" s="45"/>
    </row>
    <row r="167" spans="6:9" ht="36.75" customHeight="1">
      <c r="F167" s="47"/>
      <c r="G167" s="46"/>
      <c r="I167" s="45"/>
    </row>
    <row r="168" spans="6:9" ht="36.75" customHeight="1">
      <c r="F168" s="47"/>
      <c r="G168" s="46"/>
      <c r="I168" s="45"/>
    </row>
    <row r="169" spans="6:9" ht="36.75" customHeight="1">
      <c r="F169" s="47"/>
      <c r="G169" s="46"/>
      <c r="I169" s="45"/>
    </row>
    <row r="170" spans="6:9" ht="36.75" customHeight="1">
      <c r="F170" s="47"/>
      <c r="G170" s="46"/>
      <c r="I170" s="45"/>
    </row>
    <row r="171" spans="6:9" ht="36.75" customHeight="1">
      <c r="F171" s="47"/>
      <c r="G171" s="46"/>
      <c r="I171" s="45"/>
    </row>
    <row r="172" spans="6:9" ht="36.75" customHeight="1">
      <c r="F172" s="47"/>
      <c r="G172" s="46"/>
      <c r="I172" s="45"/>
    </row>
    <row r="173" spans="6:9" ht="36.75" customHeight="1">
      <c r="F173" s="47"/>
      <c r="G173" s="46"/>
      <c r="I173" s="45"/>
    </row>
    <row r="174" spans="6:9" ht="36.75" customHeight="1">
      <c r="F174" s="47"/>
      <c r="G174" s="46"/>
      <c r="I174" s="45"/>
    </row>
    <row r="175" spans="6:9" ht="36.75" customHeight="1">
      <c r="F175" s="47"/>
      <c r="G175" s="46"/>
      <c r="I175" s="45"/>
    </row>
    <row r="176" spans="6:9" ht="36.75" customHeight="1">
      <c r="F176" s="47"/>
      <c r="G176" s="46"/>
      <c r="I176" s="45"/>
    </row>
    <row r="177" spans="6:9" ht="36.75" customHeight="1">
      <c r="F177" s="47"/>
      <c r="G177" s="46"/>
      <c r="I177" s="45"/>
    </row>
    <row r="178" spans="6:9" ht="36.75" customHeight="1">
      <c r="F178" s="47"/>
      <c r="G178" s="46"/>
      <c r="I178" s="45"/>
    </row>
    <row r="179" spans="6:9" ht="36.75" customHeight="1">
      <c r="F179" s="47"/>
      <c r="G179" s="46"/>
      <c r="I179" s="45"/>
    </row>
    <row r="180" spans="6:9" ht="36.75" customHeight="1">
      <c r="F180" s="47"/>
      <c r="G180" s="46"/>
      <c r="I180" s="45"/>
    </row>
    <row r="181" spans="6:9" ht="36.75" customHeight="1">
      <c r="F181" s="47"/>
      <c r="G181" s="46"/>
      <c r="I181" s="45"/>
    </row>
    <row r="182" spans="6:9" ht="36.75" customHeight="1">
      <c r="F182" s="47"/>
      <c r="G182" s="46"/>
      <c r="I182" s="45"/>
    </row>
    <row r="183" spans="6:9" ht="36.75" customHeight="1">
      <c r="F183" s="47"/>
      <c r="G183" s="46"/>
      <c r="I183" s="45"/>
    </row>
    <row r="184" spans="6:9" ht="36.75" customHeight="1">
      <c r="F184" s="47"/>
      <c r="G184" s="46"/>
      <c r="I184" s="45"/>
    </row>
    <row r="185" spans="6:9" ht="36.75" customHeight="1">
      <c r="F185" s="47"/>
      <c r="G185" s="46"/>
      <c r="I185" s="45"/>
    </row>
    <row r="186" spans="6:9" ht="36.75" customHeight="1">
      <c r="F186" s="47"/>
      <c r="G186" s="46"/>
      <c r="I186" s="45"/>
    </row>
    <row r="187" spans="6:9" ht="36.75" customHeight="1">
      <c r="F187" s="47"/>
      <c r="G187" s="46"/>
      <c r="I187" s="45"/>
    </row>
    <row r="188" spans="6:9" ht="36.75" customHeight="1">
      <c r="F188" s="47"/>
      <c r="G188" s="46"/>
      <c r="I188" s="45"/>
    </row>
    <row r="189" spans="6:9" ht="36.75" customHeight="1">
      <c r="F189" s="47"/>
      <c r="G189" s="46"/>
      <c r="I189" s="45"/>
    </row>
    <row r="190" spans="6:9" ht="36.75" customHeight="1">
      <c r="F190" s="47"/>
      <c r="G190" s="46"/>
      <c r="I190" s="45"/>
    </row>
    <row r="191" spans="6:9" ht="36.75" customHeight="1">
      <c r="F191" s="47"/>
      <c r="G191" s="46"/>
      <c r="I191" s="45"/>
    </row>
    <row r="192" spans="6:9" ht="36.75" customHeight="1">
      <c r="F192" s="47"/>
      <c r="G192" s="46"/>
      <c r="I192" s="45"/>
    </row>
    <row r="193" spans="6:9" ht="36.75" customHeight="1">
      <c r="F193" s="47"/>
      <c r="G193" s="46"/>
      <c r="I193" s="45"/>
    </row>
    <row r="194" spans="6:9" ht="36.75" customHeight="1">
      <c r="F194" s="47"/>
      <c r="G194" s="46"/>
      <c r="I194" s="45"/>
    </row>
    <row r="195" spans="6:9" ht="36.75" customHeight="1">
      <c r="F195" s="47"/>
      <c r="G195" s="46"/>
      <c r="I195" s="45"/>
    </row>
    <row r="196" spans="6:9" ht="36.75" customHeight="1">
      <c r="F196" s="47"/>
      <c r="G196" s="46"/>
      <c r="I196" s="45"/>
    </row>
    <row r="197" spans="6:9" ht="36.75" customHeight="1">
      <c r="F197" s="47"/>
      <c r="G197" s="46"/>
      <c r="I197" s="45"/>
    </row>
    <row r="198" spans="6:9" ht="36.75" customHeight="1">
      <c r="F198" s="47"/>
      <c r="G198" s="46"/>
      <c r="I198" s="45"/>
    </row>
    <row r="199" spans="6:9" ht="36.75" customHeight="1">
      <c r="F199" s="47"/>
      <c r="G199" s="46"/>
      <c r="I199" s="45"/>
    </row>
    <row r="200" spans="6:9" ht="36.75" customHeight="1">
      <c r="F200" s="47"/>
      <c r="G200" s="46"/>
      <c r="I200" s="45"/>
    </row>
    <row r="201" spans="6:9" ht="36.75" customHeight="1">
      <c r="F201" s="47"/>
      <c r="G201" s="46"/>
      <c r="I201" s="45"/>
    </row>
    <row r="202" spans="6:9" ht="36.75" customHeight="1">
      <c r="F202" s="47"/>
      <c r="G202" s="46"/>
      <c r="I202" s="45"/>
    </row>
    <row r="203" spans="6:9" ht="36.75" customHeight="1">
      <c r="F203" s="47"/>
      <c r="G203" s="46"/>
      <c r="I203" s="45"/>
    </row>
    <row r="204" spans="6:9" ht="36.75" customHeight="1">
      <c r="F204" s="47"/>
      <c r="G204" s="46"/>
      <c r="I204" s="45"/>
    </row>
    <row r="205" spans="6:9" ht="36.75" customHeight="1">
      <c r="F205" s="47"/>
      <c r="G205" s="46"/>
      <c r="I205" s="45"/>
    </row>
    <row r="206" spans="6:9" ht="36.75" customHeight="1">
      <c r="F206" s="47"/>
      <c r="G206" s="46"/>
      <c r="I206" s="45"/>
    </row>
    <row r="207" spans="6:9" ht="36.75" customHeight="1">
      <c r="F207" s="47"/>
      <c r="G207" s="46"/>
      <c r="I207" s="45"/>
    </row>
    <row r="208" spans="6:9" ht="36.75" customHeight="1">
      <c r="F208" s="47"/>
      <c r="G208" s="46"/>
      <c r="I208" s="45"/>
    </row>
    <row r="209" spans="6:9" ht="36.75" customHeight="1">
      <c r="F209" s="47"/>
      <c r="G209" s="46"/>
      <c r="I209" s="45"/>
    </row>
    <row r="210" spans="6:9" ht="36.75" customHeight="1">
      <c r="F210" s="47"/>
      <c r="G210" s="46"/>
      <c r="I210" s="45"/>
    </row>
    <row r="211" spans="6:9" ht="36.75" customHeight="1">
      <c r="F211" s="47"/>
      <c r="G211" s="46"/>
      <c r="I211" s="45"/>
    </row>
    <row r="212" spans="6:9" ht="36.75" customHeight="1">
      <c r="F212" s="47"/>
      <c r="G212" s="46"/>
      <c r="I212" s="45"/>
    </row>
    <row r="213" spans="6:9" ht="36.75" customHeight="1">
      <c r="F213" s="47"/>
      <c r="G213" s="46"/>
      <c r="I213" s="45"/>
    </row>
    <row r="214" spans="6:9" ht="36.75" customHeight="1">
      <c r="F214" s="47"/>
      <c r="G214" s="46"/>
      <c r="I214" s="45"/>
    </row>
    <row r="215" spans="6:9" ht="36.75" customHeight="1">
      <c r="F215" s="47"/>
      <c r="G215" s="46"/>
      <c r="I215" s="45"/>
    </row>
    <row r="216" spans="6:9" ht="36.75" customHeight="1">
      <c r="F216" s="47"/>
      <c r="G216" s="46"/>
      <c r="I216" s="45"/>
    </row>
    <row r="217" spans="6:9" ht="36.75" customHeight="1">
      <c r="F217" s="47"/>
      <c r="G217" s="46"/>
      <c r="I217" s="45"/>
    </row>
    <row r="218" spans="6:9" ht="36.75" customHeight="1">
      <c r="F218" s="47"/>
      <c r="G218" s="46"/>
      <c r="I218" s="45"/>
    </row>
    <row r="219" spans="6:9" ht="36.75" customHeight="1">
      <c r="F219" s="47"/>
      <c r="G219" s="46"/>
      <c r="I219" s="45"/>
    </row>
    <row r="220" spans="6:9" ht="36.75" customHeight="1">
      <c r="F220" s="47"/>
      <c r="G220" s="46"/>
      <c r="I220" s="45"/>
    </row>
    <row r="221" spans="6:9" ht="36.75" customHeight="1">
      <c r="F221" s="47"/>
      <c r="G221" s="46"/>
      <c r="I221" s="45"/>
    </row>
  </sheetData>
  <sheetProtection selectLockedCells="1" selectUnlockedCells="1"/>
  <mergeCells count="131">
    <mergeCell ref="A1:I1"/>
    <mergeCell ref="A2:I2"/>
    <mergeCell ref="A3:I3"/>
    <mergeCell ref="A4:I4"/>
    <mergeCell ref="H7:H9"/>
    <mergeCell ref="A10:A12"/>
    <mergeCell ref="B10:B12"/>
    <mergeCell ref="C10:C12"/>
    <mergeCell ref="D10:D12"/>
    <mergeCell ref="E10:E12"/>
    <mergeCell ref="F10:F12"/>
    <mergeCell ref="H10:H12"/>
    <mergeCell ref="F37:F38"/>
    <mergeCell ref="H37:H38"/>
    <mergeCell ref="A30:A31"/>
    <mergeCell ref="B30:B31"/>
    <mergeCell ref="C30:C31"/>
    <mergeCell ref="D30:D31"/>
    <mergeCell ref="E30:E31"/>
    <mergeCell ref="F30:F31"/>
    <mergeCell ref="C40:C41"/>
    <mergeCell ref="D40:D41"/>
    <mergeCell ref="E40:E41"/>
    <mergeCell ref="F40:F41"/>
    <mergeCell ref="H30:H31"/>
    <mergeCell ref="A37:A38"/>
    <mergeCell ref="B37:B38"/>
    <mergeCell ref="C37:C38"/>
    <mergeCell ref="D37:D38"/>
    <mergeCell ref="E37:E38"/>
    <mergeCell ref="H40:H41"/>
    <mergeCell ref="A45:A46"/>
    <mergeCell ref="B45:B46"/>
    <mergeCell ref="C45:C46"/>
    <mergeCell ref="D45:D46"/>
    <mergeCell ref="E45:E46"/>
    <mergeCell ref="F45:F46"/>
    <mergeCell ref="H45:H46"/>
    <mergeCell ref="A40:A41"/>
    <mergeCell ref="B40:B41"/>
    <mergeCell ref="F49:F50"/>
    <mergeCell ref="H49:H50"/>
    <mergeCell ref="A47:A48"/>
    <mergeCell ref="B47:B48"/>
    <mergeCell ref="C47:C48"/>
    <mergeCell ref="D47:D48"/>
    <mergeCell ref="E47:E48"/>
    <mergeCell ref="F47:F48"/>
    <mergeCell ref="C54:C55"/>
    <mergeCell ref="D54:D55"/>
    <mergeCell ref="E54:E55"/>
    <mergeCell ref="F54:F55"/>
    <mergeCell ref="H47:H48"/>
    <mergeCell ref="A49:A50"/>
    <mergeCell ref="B49:B50"/>
    <mergeCell ref="C49:C50"/>
    <mergeCell ref="D49:D50"/>
    <mergeCell ref="E49:E50"/>
    <mergeCell ref="H54:H55"/>
    <mergeCell ref="A60:A61"/>
    <mergeCell ref="B60:B61"/>
    <mergeCell ref="C60:C61"/>
    <mergeCell ref="D60:D61"/>
    <mergeCell ref="E60:E61"/>
    <mergeCell ref="F60:F61"/>
    <mergeCell ref="H60:H61"/>
    <mergeCell ref="A54:A55"/>
    <mergeCell ref="B54:B55"/>
    <mergeCell ref="A68:A70"/>
    <mergeCell ref="B68:B70"/>
    <mergeCell ref="C68:C70"/>
    <mergeCell ref="D68:D70"/>
    <mergeCell ref="E68:E70"/>
    <mergeCell ref="F68:F70"/>
    <mergeCell ref="H68:H70"/>
    <mergeCell ref="F136:F138"/>
    <mergeCell ref="H136:H138"/>
    <mergeCell ref="E123:E124"/>
    <mergeCell ref="F123:F124"/>
    <mergeCell ref="H123:H124"/>
    <mergeCell ref="H118:H119"/>
    <mergeCell ref="D136:D138"/>
    <mergeCell ref="E136:E138"/>
    <mergeCell ref="A123:A124"/>
    <mergeCell ref="B123:B124"/>
    <mergeCell ref="C123:C124"/>
    <mergeCell ref="D123:D124"/>
    <mergeCell ref="A136:A138"/>
    <mergeCell ref="B136:B138"/>
    <mergeCell ref="C136:C138"/>
    <mergeCell ref="A118:A119"/>
    <mergeCell ref="B118:B119"/>
    <mergeCell ref="C118:C119"/>
    <mergeCell ref="D118:D119"/>
    <mergeCell ref="E118:E119"/>
    <mergeCell ref="F118:F119"/>
    <mergeCell ref="F76:F77"/>
    <mergeCell ref="H76:H77"/>
    <mergeCell ref="A108:A109"/>
    <mergeCell ref="B108:B109"/>
    <mergeCell ref="C108:C109"/>
    <mergeCell ref="D108:D109"/>
    <mergeCell ref="E108:E109"/>
    <mergeCell ref="F108:F109"/>
    <mergeCell ref="H108:H109"/>
    <mergeCell ref="E74:E75"/>
    <mergeCell ref="F74:F75"/>
    <mergeCell ref="H74:H75"/>
    <mergeCell ref="A76:A77"/>
    <mergeCell ref="B76:B77"/>
    <mergeCell ref="C76:C77"/>
    <mergeCell ref="D76:D77"/>
    <mergeCell ref="E76:E77"/>
    <mergeCell ref="A74:A75"/>
    <mergeCell ref="B74:B75"/>
    <mergeCell ref="C74:C75"/>
    <mergeCell ref="D74:D75"/>
    <mergeCell ref="A71:A73"/>
    <mergeCell ref="B71:B73"/>
    <mergeCell ref="C71:C73"/>
    <mergeCell ref="D71:D73"/>
    <mergeCell ref="A154:I154"/>
    <mergeCell ref="E71:E73"/>
    <mergeCell ref="F71:F73"/>
    <mergeCell ref="H71:H73"/>
    <mergeCell ref="E7:E9"/>
    <mergeCell ref="F7:F9"/>
    <mergeCell ref="A7:A9"/>
    <mergeCell ref="B7:B9"/>
    <mergeCell ref="C7:C9"/>
    <mergeCell ref="D7:D9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9" r:id="rId1"/>
  <headerFooter alignWithMargins="0">
    <oddFooter>&amp;CPágina &amp;P de &amp;N</oddFooter>
  </headerFooter>
  <rowBreaks count="2" manualBreakCount="2">
    <brk id="44" max="8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2013-11-20T09:54:13Z</cp:lastPrinted>
  <dcterms:created xsi:type="dcterms:W3CDTF">2013-10-07T14:22:44Z</dcterms:created>
  <dcterms:modified xsi:type="dcterms:W3CDTF">2013-11-25T11:45:43Z</dcterms:modified>
  <cp:category/>
  <cp:version/>
  <cp:contentType/>
  <cp:contentStatus/>
</cp:coreProperties>
</file>